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showInkAnnotation="0" codeName="ThisWorkbook"/>
  <bookViews>
    <workbookView xWindow="0" yWindow="0" windowWidth="20490" windowHeight="7755" tabRatio="887" firstSheet="1" activeTab="1"/>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24519"/>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X23" i="34"/>
  <c r="U23"/>
  <c r="O23"/>
  <c r="Q23" s="1"/>
  <c r="M23"/>
  <c r="X22"/>
  <c r="U22"/>
  <c r="O22"/>
  <c r="Q22" s="1"/>
  <c r="M22"/>
  <c r="X21"/>
  <c r="U21"/>
  <c r="O21"/>
  <c r="Q21" s="1"/>
  <c r="M21"/>
  <c r="X20"/>
  <c r="U20"/>
  <c r="Q20"/>
  <c r="O20"/>
  <c r="M20"/>
  <c r="X19"/>
  <c r="U19"/>
  <c r="O19"/>
  <c r="Q19" s="1"/>
  <c r="M19"/>
  <c r="X18"/>
  <c r="U18"/>
  <c r="Q18"/>
  <c r="O18"/>
  <c r="M18"/>
  <c r="X17"/>
  <c r="U17"/>
  <c r="O17"/>
  <c r="Q17" s="1"/>
  <c r="M17"/>
  <c r="X16"/>
  <c r="U16"/>
  <c r="Q16"/>
  <c r="O16"/>
  <c r="M16"/>
  <c r="X15"/>
  <c r="U15"/>
  <c r="O15"/>
  <c r="Q15" s="1"/>
  <c r="M15"/>
  <c r="V18" i="26"/>
  <c r="S18"/>
  <c r="M18"/>
  <c r="O18" s="1"/>
  <c r="K18"/>
  <c r="V17"/>
  <c r="S17"/>
  <c r="M17"/>
  <c r="O17" s="1"/>
  <c r="K17"/>
  <c r="V16"/>
  <c r="S16"/>
  <c r="M16"/>
  <c r="O16" s="1"/>
  <c r="K16"/>
  <c r="V15"/>
  <c r="S15"/>
  <c r="O15"/>
  <c r="M15"/>
  <c r="K15"/>
  <c r="AD17" i="5"/>
  <c r="Z17"/>
  <c r="U17"/>
  <c r="O17"/>
  <c r="Q17" s="1"/>
  <c r="M17"/>
  <c r="X17" s="1"/>
  <c r="AD16"/>
  <c r="Z16"/>
  <c r="U16"/>
  <c r="O16"/>
  <c r="Q16" s="1"/>
  <c r="M16"/>
  <c r="X16" s="1"/>
  <c r="AD15"/>
  <c r="Z15"/>
  <c r="U15"/>
  <c r="Q15"/>
  <c r="O15"/>
  <c r="M15"/>
  <c r="X15" s="1"/>
  <c r="X18" i="2"/>
  <c r="S18"/>
  <c r="M18"/>
  <c r="O18" s="1"/>
  <c r="K18"/>
  <c r="V18" s="1"/>
  <c r="X17"/>
  <c r="S17"/>
  <c r="M17"/>
  <c r="O17" s="1"/>
  <c r="K17"/>
  <c r="V17" s="1"/>
  <c r="X16"/>
  <c r="S16"/>
  <c r="M16"/>
  <c r="O16" s="1"/>
  <c r="K16"/>
  <c r="V16" s="1"/>
  <c r="X15"/>
  <c r="S15"/>
  <c r="M15"/>
  <c r="O15" s="1"/>
  <c r="K15"/>
  <c r="V15" s="1"/>
  <c r="N40" i="1" l="1"/>
  <c r="N38"/>
  <c r="N37"/>
  <c r="N36"/>
  <c r="N35"/>
  <c r="N34"/>
  <c r="N33"/>
  <c r="N32"/>
  <c r="N30"/>
  <c r="N31"/>
  <c r="I3" i="34" l="1"/>
  <c r="Z13" i="15" l="1"/>
  <c r="X13"/>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5" i="34" l="1"/>
  <c r="K16" i="24"/>
  <c r="I16"/>
  <c r="I3"/>
  <c r="J16" l="1"/>
  <c r="L16"/>
  <c r="L3"/>
  <c r="K3"/>
  <c r="J3"/>
  <c r="G16" i="38" l="1"/>
  <c r="H16" i="36"/>
  <c r="O39" i="1" l="1"/>
  <c r="AA16" i="15" l="1"/>
  <c r="Y16"/>
  <c r="W16"/>
  <c r="T16"/>
  <c r="P16"/>
  <c r="L16"/>
  <c r="K16"/>
  <c r="I16"/>
  <c r="AA19" i="5"/>
  <c r="P19"/>
  <c r="L19"/>
  <c r="I19"/>
  <c r="K19" l="1"/>
  <c r="T19"/>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9" i="5" l="1"/>
  <c r="Z49" i="1"/>
  <c r="N41"/>
  <c r="O49" l="1"/>
  <c r="U19" i="5"/>
  <c r="S19"/>
  <c r="U16" i="15" l="1"/>
  <c r="S16"/>
  <c r="W19" i="5"/>
  <c r="M16" i="15"/>
  <c r="Q16"/>
  <c r="J16"/>
  <c r="M19" i="5"/>
  <c r="Q19"/>
  <c r="O19"/>
  <c r="X19" l="1"/>
  <c r="X16" i="15"/>
  <c r="Z16"/>
  <c r="Y19" i="5"/>
  <c r="Z19" s="1"/>
  <c r="O16" i="15"/>
  <c r="S13" i="38" l="1"/>
  <c r="U13" i="34" l="1"/>
  <c r="Q13"/>
  <c r="M13"/>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L3" i="34" l="1"/>
  <c r="K3"/>
  <c r="T13" i="10"/>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R16"/>
  <c r="Q16"/>
  <c r="O16"/>
  <c r="N16"/>
  <c r="M16"/>
  <c r="K16"/>
  <c r="J16"/>
  <c r="I16"/>
  <c r="H16"/>
  <c r="J25" i="34" l="1"/>
  <c r="L25"/>
  <c r="K25"/>
  <c r="J3"/>
  <c r="V16" i="25"/>
  <c r="AC13" i="11"/>
  <c r="N13" i="5"/>
  <c r="V13"/>
  <c r="T13" i="3"/>
  <c r="L13" i="2"/>
  <c r="L13" i="4"/>
  <c r="T13"/>
  <c r="AC13" i="6"/>
  <c r="AC13" i="16"/>
  <c r="AC13" i="14"/>
  <c r="AC13" i="18"/>
  <c r="Z41" i="1"/>
  <c r="K41"/>
  <c r="J41"/>
  <c r="I41"/>
  <c r="H41"/>
  <c r="M25" i="34" l="1"/>
  <c r="M3"/>
  <c r="AF13" i="5"/>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S16"/>
  <c r="R16"/>
  <c r="O16"/>
  <c r="N16"/>
  <c r="K16"/>
  <c r="J16"/>
  <c r="I16"/>
  <c r="T16"/>
  <c r="L13"/>
  <c r="AC13" s="1"/>
  <c r="S16" i="33"/>
  <c r="K16"/>
  <c r="S16" i="32"/>
  <c r="S16" i="31"/>
  <c r="K16"/>
  <c r="S20" i="26"/>
  <c r="W16" i="33"/>
  <c r="U16"/>
  <c r="R16"/>
  <c r="Q16"/>
  <c r="N16"/>
  <c r="M16"/>
  <c r="J16"/>
  <c r="I16"/>
  <c r="H16"/>
  <c r="W16" i="32"/>
  <c r="U16"/>
  <c r="R16"/>
  <c r="Q16"/>
  <c r="N16"/>
  <c r="M16"/>
  <c r="J16"/>
  <c r="I16"/>
  <c r="H16"/>
  <c r="W16" i="31"/>
  <c r="U16"/>
  <c r="R16"/>
  <c r="Q16"/>
  <c r="N16"/>
  <c r="M16"/>
  <c r="J16"/>
  <c r="I16"/>
  <c r="H16"/>
  <c r="W16" i="28"/>
  <c r="U16"/>
  <c r="R16"/>
  <c r="Q16"/>
  <c r="O16"/>
  <c r="N16"/>
  <c r="M16"/>
  <c r="J16"/>
  <c r="I16"/>
  <c r="H16"/>
  <c r="W20" i="26"/>
  <c r="U20"/>
  <c r="R20"/>
  <c r="Q20"/>
  <c r="N20"/>
  <c r="M20"/>
  <c r="J20"/>
  <c r="I20"/>
  <c r="H20"/>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2" l="1"/>
  <c r="V16" i="31"/>
  <c r="V16" i="23"/>
  <c r="V16" i="33"/>
  <c r="V16" i="20"/>
  <c r="V16" i="18"/>
  <c r="N13" i="15"/>
  <c r="V13"/>
  <c r="X16" i="6"/>
  <c r="V16"/>
  <c r="J49" i="1"/>
  <c r="K49"/>
  <c r="L48"/>
  <c r="W48" s="1"/>
  <c r="H17" i="44"/>
  <c r="N49" i="1"/>
  <c r="P44"/>
  <c r="H16" i="44"/>
  <c r="I56" i="1"/>
  <c r="G17" i="44"/>
  <c r="H56" i="1"/>
  <c r="G15" i="44" s="1"/>
  <c r="V41" i="1"/>
  <c r="W41" s="1"/>
  <c r="K16" i="3"/>
  <c r="S16"/>
  <c r="O16"/>
  <c r="O20" i="26"/>
  <c r="O16" i="32"/>
  <c r="O16" i="38"/>
  <c r="K16" i="17"/>
  <c r="V16" s="1"/>
  <c r="K16" i="32"/>
  <c r="V16" s="1"/>
  <c r="K16" i="23"/>
  <c r="K16" i="10"/>
  <c r="X16" s="1"/>
  <c r="K16" i="19"/>
  <c r="V16" s="1"/>
  <c r="K16" i="21"/>
  <c r="V16" s="1"/>
  <c r="K20" i="26"/>
  <c r="V20" s="1"/>
  <c r="K16" i="38"/>
  <c r="V16" s="1"/>
  <c r="L16" i="36"/>
  <c r="W16" s="1"/>
  <c r="P16"/>
  <c r="O16" i="21"/>
  <c r="O16" i="22"/>
  <c r="O16" i="23"/>
  <c r="O16" i="20"/>
  <c r="O16" i="19"/>
  <c r="O16" i="18"/>
  <c r="O16" i="17"/>
  <c r="O16" i="16"/>
  <c r="O16" i="6"/>
  <c r="K16" i="4"/>
  <c r="O16" i="33"/>
  <c r="O16" i="31"/>
  <c r="AF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X20" i="2"/>
  <c r="V14" i="1"/>
  <c r="V20" i="2"/>
  <c r="J16" i="44"/>
  <c r="K56" i="1"/>
  <c r="J15" i="44" s="1"/>
  <c r="L54" i="1"/>
  <c r="W54" s="1"/>
  <c r="V16" i="44" s="1"/>
  <c r="J17"/>
  <c r="L55" i="1"/>
  <c r="S16" i="28"/>
  <c r="K16"/>
  <c r="V16" s="1"/>
  <c r="Y14" i="1" l="1"/>
  <c r="W14"/>
  <c r="K17" i="44"/>
  <c r="W55" i="1"/>
  <c r="V17" i="44" s="1"/>
  <c r="K16"/>
  <c r="L56" i="1"/>
  <c r="O20" i="2"/>
  <c r="Z24" i="1"/>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V15"/>
  <c r="T15"/>
  <c r="S15"/>
  <c r="R15"/>
  <c r="P15"/>
  <c r="O15"/>
  <c r="N15"/>
  <c r="L15"/>
  <c r="K15"/>
  <c r="J15"/>
  <c r="P16"/>
  <c r="Z16"/>
  <c r="X16"/>
  <c r="S16"/>
  <c r="R16"/>
  <c r="O16"/>
  <c r="N16"/>
  <c r="L16"/>
  <c r="K16"/>
  <c r="J16"/>
  <c r="I16"/>
  <c r="V16" i="11" l="1"/>
  <c r="X16"/>
  <c r="Y24" i="1"/>
  <c r="P14"/>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X16" i="14" l="1"/>
  <c r="V16"/>
  <c r="I50" i="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L57"/>
  <c r="W13" i="44"/>
  <c r="K13"/>
  <c r="L58" i="1"/>
  <c r="K18" i="44" s="1"/>
  <c r="X58" i="1"/>
  <c r="J57"/>
  <c r="I13" i="44"/>
  <c r="V23" i="34" l="1"/>
  <c r="V21"/>
  <c r="V19"/>
  <c r="V18"/>
  <c r="N15"/>
  <c r="V20"/>
  <c r="V16"/>
  <c r="N21"/>
  <c r="N19"/>
  <c r="N18"/>
  <c r="N22"/>
  <c r="N20"/>
  <c r="V17"/>
  <c r="N16"/>
  <c r="N23"/>
  <c r="V15"/>
  <c r="V22"/>
  <c r="N17"/>
  <c r="T18" i="26"/>
  <c r="L17"/>
  <c r="T17"/>
  <c r="L16"/>
  <c r="L18"/>
  <c r="T15"/>
  <c r="T16"/>
  <c r="L15"/>
  <c r="N17" i="5"/>
  <c r="V17"/>
  <c r="N16"/>
  <c r="V16"/>
  <c r="N15"/>
  <c r="V15"/>
  <c r="T18" i="2"/>
  <c r="L18"/>
  <c r="T17"/>
  <c r="L17"/>
  <c r="T16"/>
  <c r="L16"/>
  <c r="L15"/>
  <c r="T15"/>
  <c r="M57" i="1"/>
  <c r="U57"/>
  <c r="L20" i="2"/>
  <c r="T20"/>
  <c r="N16" i="15"/>
  <c r="V16"/>
  <c r="U24" i="1"/>
  <c r="M24"/>
  <c r="L16" i="14"/>
  <c r="T16"/>
  <c r="M23" i="1"/>
  <c r="U23"/>
  <c r="L16" i="11"/>
  <c r="T16"/>
  <c r="M22" i="1"/>
  <c r="U22"/>
  <c r="L16" i="10"/>
  <c r="T16"/>
  <c r="M21" i="1"/>
  <c r="U21"/>
  <c r="L16" i="6"/>
  <c r="T16"/>
  <c r="U20" i="1"/>
  <c r="M20"/>
  <c r="M25"/>
  <c r="U25"/>
  <c r="V19" i="5"/>
  <c r="N19"/>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20" i="26"/>
  <c r="T16" i="23"/>
  <c r="T16" i="22"/>
  <c r="L20" i="26"/>
  <c r="L16" i="20"/>
  <c r="L16" i="25"/>
  <c r="T16" i="19"/>
  <c r="T16" i="25"/>
  <c r="T16" i="18"/>
  <c r="L16" i="21"/>
  <c r="L16" i="23"/>
  <c r="T16" i="20"/>
  <c r="T16" i="17"/>
  <c r="L16"/>
  <c r="L16" i="18"/>
  <c r="T16" i="28"/>
  <c r="L16" i="32"/>
  <c r="T16"/>
  <c r="L16" i="33"/>
  <c r="L16" i="31"/>
  <c r="T16" i="38"/>
  <c r="L16"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U58" l="1"/>
  <c r="T18" i="44" s="1"/>
  <c r="L18"/>
  <c r="Q16" i="24"/>
  <c r="P16"/>
  <c r="O16"/>
  <c r="N16"/>
  <c r="N3"/>
  <c r="N3" i="34"/>
  <c r="Q25"/>
  <c r="O25"/>
  <c r="N25"/>
  <c r="P25"/>
  <c r="O3" i="24"/>
  <c r="P3"/>
  <c r="Q3"/>
  <c r="O3" i="34"/>
  <c r="Q3"/>
  <c r="P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R19" i="34" l="1"/>
  <c r="AC19" s="1"/>
  <c r="R20"/>
  <c r="AC20" s="1"/>
  <c r="R22"/>
  <c r="AC22" s="1"/>
  <c r="R21"/>
  <c r="AC21" s="1"/>
  <c r="R18"/>
  <c r="AC18" s="1"/>
  <c r="R15"/>
  <c r="AC15" s="1"/>
  <c r="R23"/>
  <c r="AC23" s="1"/>
  <c r="R17"/>
  <c r="AC17" s="1"/>
  <c r="R16"/>
  <c r="AC16" s="1"/>
  <c r="R17" i="5"/>
  <c r="AF17" s="1"/>
  <c r="P17" i="26"/>
  <c r="AC17" s="1"/>
  <c r="P16"/>
  <c r="AC16" s="1"/>
  <c r="P15"/>
  <c r="AC15" s="1"/>
  <c r="P18"/>
  <c r="AC18" s="1"/>
  <c r="R15" i="5"/>
  <c r="AF15" s="1"/>
  <c r="R16"/>
  <c r="AF16" s="1"/>
  <c r="P17" i="2"/>
  <c r="AC17" s="1"/>
  <c r="P18"/>
  <c r="AC18" s="1"/>
  <c r="P15"/>
  <c r="AC15" s="1"/>
  <c r="P16"/>
  <c r="AC16" s="1"/>
  <c r="Q46" i="1"/>
  <c r="Q47"/>
  <c r="Q41"/>
  <c r="Q40"/>
  <c r="Q32"/>
  <c r="Q37"/>
  <c r="P16" i="31"/>
  <c r="P16" i="21"/>
  <c r="P16" i="18"/>
  <c r="P16" i="32"/>
  <c r="P16" i="25"/>
  <c r="P16" i="28"/>
  <c r="P16" i="33"/>
  <c r="P16" i="23"/>
  <c r="P16" i="22"/>
  <c r="P16" i="20"/>
  <c r="P16" i="17"/>
  <c r="P16" i="19"/>
  <c r="Q38" i="1"/>
  <c r="Q55"/>
  <c r="P17" i="44" s="1"/>
  <c r="P16" i="38"/>
  <c r="P20" i="26"/>
  <c r="Q16" i="36"/>
  <c r="P16" i="16"/>
  <c r="Q36" i="1"/>
  <c r="Q44"/>
  <c r="Q48"/>
  <c r="Q49"/>
  <c r="Q43"/>
  <c r="Q45"/>
  <c r="Q35"/>
  <c r="Q34"/>
  <c r="Q56"/>
  <c r="P15" i="44" s="1"/>
  <c r="Q54" i="1"/>
  <c r="P16" i="44" s="1"/>
  <c r="Q57" i="1"/>
  <c r="P20" i="2"/>
  <c r="R16" i="15"/>
  <c r="Q24" i="1" s="1"/>
  <c r="P16" i="14"/>
  <c r="Q23" i="1" s="1"/>
  <c r="P16" i="11"/>
  <c r="Q22" i="1" s="1"/>
  <c r="P16" i="10"/>
  <c r="Q21" i="1" s="1"/>
  <c r="P16" i="6"/>
  <c r="Q20" i="1" s="1"/>
  <c r="Q25"/>
  <c r="R19" i="5"/>
  <c r="P16" i="3"/>
  <c r="Q15" i="1" s="1"/>
  <c r="P16" i="4"/>
  <c r="Q16" i="1" s="1"/>
  <c r="Q18"/>
  <c r="Q26"/>
  <c r="P13" i="44" s="1"/>
  <c r="Q31" i="1"/>
  <c r="Q30"/>
  <c r="Q50"/>
  <c r="P14" i="44" s="1"/>
  <c r="Q33" i="1"/>
  <c r="Q39"/>
  <c r="O18" i="44"/>
  <c r="Q58" i="1"/>
  <c r="P18" i="44" s="1"/>
  <c r="AG13" i="15" l="1"/>
  <c r="H24" i="1" s="1"/>
  <c r="Q17"/>
  <c r="AD13" i="5"/>
  <c r="AG13"/>
  <c r="H17" i="1" s="1"/>
  <c r="AD13" i="19"/>
  <c r="U25" i="34"/>
  <c r="T3"/>
  <c r="S25"/>
  <c r="U3"/>
  <c r="T25"/>
  <c r="S3"/>
  <c r="W16" i="24"/>
  <c r="X16" s="1"/>
  <c r="R3"/>
  <c r="T3"/>
  <c r="Y3"/>
  <c r="V16"/>
  <c r="S16"/>
  <c r="W3"/>
  <c r="R16"/>
  <c r="S3"/>
  <c r="U3"/>
  <c r="T16"/>
  <c r="U16"/>
  <c r="X3"/>
  <c r="Y16"/>
  <c r="V3"/>
  <c r="X3" i="34"/>
  <c r="Y25"/>
  <c r="W3"/>
  <c r="Y3"/>
  <c r="W25"/>
  <c r="X25" s="1"/>
  <c r="V3"/>
  <c r="R3"/>
  <c r="V25"/>
  <c r="R25"/>
  <c r="AD13" i="14"/>
  <c r="H23" i="1" s="1"/>
  <c r="AD13" i="11"/>
  <c r="H22" i="1" s="1"/>
  <c r="AD13" i="10"/>
  <c r="H21" i="1" s="1"/>
  <c r="AD13" i="6"/>
  <c r="H20" i="1" s="1"/>
  <c r="AD13" i="3"/>
  <c r="AD13" i="2"/>
  <c r="H14" i="1" s="1"/>
  <c r="Q14"/>
  <c r="AD13" i="4"/>
  <c r="AD1" i="3"/>
  <c r="H25" i="1" l="1"/>
  <c r="H16"/>
  <c r="H15"/>
  <c r="H18" l="1"/>
  <c r="H26" s="1"/>
  <c r="H58" s="1"/>
  <c r="G18" i="44" s="1"/>
  <c r="H57" i="1" l="1"/>
  <c r="G13" i="44"/>
</calcChain>
</file>

<file path=xl/sharedStrings.xml><?xml version="1.0" encoding="utf-8"?>
<sst xmlns="http://schemas.openxmlformats.org/spreadsheetml/2006/main" count="2906" uniqueCount="695">
  <si>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</si>
  <si>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</si>
  <si>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</si>
  <si>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</si>
  <si>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</si>
  <si>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</si>
  <si>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</si>
  <si>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</si>
  <si>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</si>
  <si>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</si>
  <si>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</si>
  <si>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</si>
  <si>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</si>
  <si>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</si>
  <si>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</si>
  <si>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</si>
  <si>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</si>
  <si>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</si>
  <si>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</si>
  <si>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</si>
  <si>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</si>
  <si>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</si>
  <si>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</si>
  <si>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</si>
  <si>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</si>
  <si>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</si>
  <si>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</si>
  <si>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</si>
  <si>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</si>
  <si>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</si>
  <si>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</si>
  <si>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</si>
  <si>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</si>
  <si>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</si>
  <si>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</si>
  <si>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</si>
  <si>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</si>
  <si>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</si>
  <si>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</si>
  <si>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</si>
  <si>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</si>
  <si>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</si>
  <si>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</si>
  <si>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</si>
  <si>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</si>
  <si>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</si>
  <si>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</si>
  <si>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</si>
  <si>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</si>
  <si>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</si>
  <si>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</si>
  <si>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</si>
  <si>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</si>
  <si>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</si>
  <si>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</si>
  <si>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</si>
  <si>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</si>
  <si>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</si>
  <si>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</si>
  <si>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</si>
  <si>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</si>
  <si>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</si>
  <si>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</si>
  <si>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</si>
  <si>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</si>
  <si>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</si>
  <si>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</si>
  <si>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</si>
  <si>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</si>
  <si>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</si>
  <si>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</si>
  <si>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</si>
  <si>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</si>
  <si>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</si>
  <si>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</si>
  <si>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</si>
  <si>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</si>
  <si>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</si>
  <si>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</si>
  <si>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</si>
  <si>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</si>
  <si>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</si>
  <si>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</si>
  <si>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</si>
  <si>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</si>
  <si>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</si>
  <si>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</si>
  <si>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</si>
  <si>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</si>
  <si>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</si>
  <si>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</si>
  <si>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</si>
  <si>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</si>
  <si>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</si>
  <si>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</si>
  <si>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</si>
  <si>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</si>
  <si>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</si>
  <si>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</si>
  <si>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</si>
  <si>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</si>
  <si>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</si>
  <si>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</si>
  <si>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</si>
  <si>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</si>
  <si>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</si>
  <si>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</si>
  <si>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</si>
  <si>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</si>
  <si>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</si>
  <si>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</si>
  <si>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</si>
  <si>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</si>
  <si>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</si>
  <si>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</si>
  <si>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</si>
  <si>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</si>
  <si>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</si>
  <si>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</si>
  <si>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</si>
  <si>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</si>
  <si>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</si>
  <si>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</si>
  <si>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</si>
  <si>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</si>
  <si>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</si>
  <si>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</si>
  <si>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</si>
  <si>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</si>
  <si>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</si>
  <si>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</si>
  <si>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</si>
  <si>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</si>
  <si>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</si>
  <si>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</si>
  <si>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</si>
  <si>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</si>
  <si>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</si>
  <si>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</si>
  <si>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</si>
  <si>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</si>
  <si>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</si>
  <si>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</si>
  <si>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</si>
  <si>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</si>
  <si>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</si>
  <si>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</si>
  <si>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</si>
  <si>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</si>
  <si>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</si>
  <si>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</si>
  <si>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</si>
  <si>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</si>
  <si>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</si>
  <si>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</si>
  <si>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</si>
  <si>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</si>
  <si>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</si>
  <si>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</si>
  <si>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</si>
  <si>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</si>
  <si>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</si>
  <si>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</si>
  <si>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</si>
  <si>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</si>
  <si>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</si>
  <si>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</si>
  <si>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</si>
  <si>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</si>
  <si>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</si>
  <si>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</si>
  <si>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</si>
  <si>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</si>
  <si>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</si>
  <si>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</si>
  <si>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</si>
  <si>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</si>
  <si>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</si>
  <si>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</si>
  <si>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</si>
  <si>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</si>
  <si>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</si>
  <si>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</si>
  <si>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</si>
  <si>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</si>
  <si>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</si>
  <si>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</si>
  <si>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</si>
  <si>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</si>
  <si>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</si>
  <si>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</si>
  <si>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</si>
  <si>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</si>
  <si>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</si>
  <si>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</si>
  <si>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</si>
  <si>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</si>
  <si>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</si>
  <si>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</si>
  <si>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</si>
  <si>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</si>
  <si>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</si>
  <si>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</si>
  <si>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</si>
  <si>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</si>
  <si>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</si>
  <si>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</si>
  <si>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</si>
  <si>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</si>
  <si>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</si>
  <si>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</si>
  <si>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</si>
  <si>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</si>
  <si>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</si>
  <si>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</si>
  <si>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</si>
  <si>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</si>
  <si>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</si>
  <si>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</si>
  <si>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</si>
  <si>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</si>
  <si>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</si>
  <si>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</si>
  <si>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</si>
  <si>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</si>
  <si>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</si>
  <si>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</si>
  <si>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</si>
  <si>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</si>
  <si>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</si>
  <si>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</si>
  <si>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</si>
  <si>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</si>
  <si>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</si>
  <si>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</si>
  <si>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</si>
  <si>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</si>
  <si>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</si>
  <si>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</si>
  <si>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</si>
  <si>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</si>
  <si>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</si>
  <si>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</si>
  <si>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</si>
  <si>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</si>
  <si>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</si>
  <si>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</si>
  <si>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</si>
  <si>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</si>
  <si>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</si>
  <si>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</si>
  <si>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</si>
  <si>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</si>
  <si>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</si>
  <si>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</si>
  <si>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</si>
  <si>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</si>
  <si>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</si>
  <si>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</si>
  <si>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</si>
  <si>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</si>
  <si>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</si>
  <si>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</si>
  <si>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</si>
  <si>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</si>
  <si>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</si>
  <si>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</si>
  <si>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</si>
  <si>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</si>
  <si>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</si>
  <si>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</si>
  <si>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</si>
  <si>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</si>
  <si>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</si>
  <si>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</si>
  <si>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</si>
  <si>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</si>
  <si>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</si>
  <si>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</si>
  <si>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</si>
  <si>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</si>
  <si>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</si>
  <si>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</si>
  <si>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</si>
  <si>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</si>
  <si>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</si>
  <si>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</si>
  <si>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</si>
  <si>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</si>
  <si>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</si>
  <si>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</si>
  <si>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</si>
  <si>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</si>
  <si>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</si>
  <si>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</si>
  <si>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</si>
  <si>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</si>
  <si>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</si>
  <si>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</si>
  <si>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</si>
  <si>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</si>
  <si>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</si>
  <si>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</si>
  <si>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</si>
  <si>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</si>
  <si>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</si>
  <si>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</si>
  <si>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</si>
  <si>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</si>
  <si>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</si>
  <si>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</si>
  <si>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</si>
  <si>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</si>
  <si>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</si>
  <si>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</si>
  <si>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</si>
  <si>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</si>
  <si>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</si>
  <si>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</si>
  <si>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</si>
  <si>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</si>
  <si>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</si>
  <si>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</si>
  <si>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</si>
  <si>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</si>
  <si>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</si>
  <si>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</si>
  <si>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</si>
  <si>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</si>
  <si>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</si>
  <si>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</si>
  <si>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</si>
  <si>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</si>
  <si>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</si>
  <si>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</si>
  <si>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</si>
  <si>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</si>
  <si>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</si>
  <si>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</si>
  <si>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</si>
  <si>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</si>
  <si>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</si>
  <si>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</si>
  <si>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</si>
  <si>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</si>
  <si>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</si>
  <si>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</si>
  <si>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</si>
  <si>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</si>
  <si>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</si>
  <si>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</si>
  <si>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</si>
  <si>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</si>
  <si>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</si>
  <si>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</si>
  <si>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</si>
  <si>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</si>
  <si>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</si>
  <si>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</si>
  <si>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</si>
  <si>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</si>
  <si>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</si>
  <si>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</si>
  <si>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</si>
  <si>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</si>
  <si>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</si>
  <si>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</si>
  <si>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</si>
  <si>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</si>
  <si>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</si>
  <si>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</si>
  <si>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</si>
  <si>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</si>
  <si>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</si>
  <si>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</si>
  <si>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</si>
  <si>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</si>
  <si>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</si>
  <si>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</si>
  <si>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</si>
  <si>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</si>
  <si>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</si>
  <si>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</si>
  <si>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</si>
  <si>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</si>
  <si>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</si>
  <si>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</si>
  <si>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</si>
  <si>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</si>
  <si>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</si>
  <si>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</si>
  <si>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</si>
  <si>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</si>
  <si>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</si>
  <si>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</si>
  <si>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</si>
  <si>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</si>
  <si>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</si>
  <si>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</si>
  <si>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</si>
  <si>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</si>
  <si>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</si>
  <si>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</si>
  <si>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</si>
  <si>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</si>
  <si>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</si>
  <si>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</si>
  <si>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</si>
  <si>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</si>
  <si>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</si>
  <si>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</si>
  <si>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</si>
  <si>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</si>
  <si>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</si>
  <si>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</si>
  <si>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</si>
  <si>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</si>
  <si>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</si>
  <si>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</si>
  <si>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</si>
  <si>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</si>
  <si>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</si>
  <si>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</si>
  <si>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</si>
  <si>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</si>
  <si>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</si>
  <si>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</si>
  <si>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</si>
  <si>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</si>
  <si>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</si>
  <si>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</si>
  <si>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</si>
  <si>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</si>
  <si>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</si>
  <si>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</si>
  <si>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</si>
  <si>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</si>
  <si>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</si>
  <si>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</si>
  <si>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</si>
  <si>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</si>
  <si>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</si>
  <si>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</si>
  <si>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</si>
  <si>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</si>
  <si>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</si>
  <si>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</si>
  <si>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</si>
  <si>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</si>
  <si>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</si>
  <si>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</si>
  <si>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</si>
  <si>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</si>
  <si>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</si>
  <si>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</si>
  <si>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</si>
  <si>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</si>
  <si>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</si>
  <si>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</si>
  <si>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</si>
  <si>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</si>
  <si>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</si>
  <si>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</si>
  <si>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</si>
  <si>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</si>
  <si>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</si>
  <si>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</si>
  <si>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</si>
  <si>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</si>
  <si>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</si>
  <si>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</si>
  <si>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</si>
  <si>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</si>
  <si>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</si>
  <si>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</si>
  <si>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</si>
  <si>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</si>
  <si>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</si>
  <si>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</si>
  <si>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</si>
  <si>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</si>
  <si>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</si>
  <si>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</si>
  <si>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</si>
  <si>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</si>
  <si>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</si>
  <si>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</si>
  <si>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</si>
  <si>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</si>
  <si>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</si>
  <si>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</si>
  <si>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</si>
  <si>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</si>
  <si>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</si>
  <si>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</si>
  <si>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</si>
  <si>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</si>
  <si>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</si>
  <si>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</si>
  <si>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</si>
  <si>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</si>
  <si>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</si>
  <si>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</si>
  <si>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</si>
  <si>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</si>
  <si>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</si>
  <si>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</si>
  <si>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</si>
  <si>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</si>
  <si>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</si>
  <si>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</si>
  <si>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</si>
  <si>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</si>
  <si>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</si>
  <si>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</si>
  <si>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</si>
  <si>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</si>
  <si>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</si>
  <si>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</si>
  <si>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</si>
  <si>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</si>
  <si>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</si>
  <si>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</si>
  <si>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</si>
  <si>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</si>
  <si>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</si>
  <si>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</si>
  <si>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</si>
  <si>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</si>
  <si>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</si>
  <si>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</si>
  <si>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</si>
  <si>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</si>
  <si>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</si>
  <si>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</si>
  <si>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</si>
  <si>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</si>
  <si>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</si>
  <si>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</si>
  <si>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</si>
  <si>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</si>
  <si>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</si>
  <si>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</si>
  <si>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</si>
  <si>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</si>
  <si>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</si>
  <si>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</si>
  <si>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</si>
  <si>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</si>
  <si>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</si>
  <si>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</si>
  <si>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</si>
  <si>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</si>
  <si>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</si>
  <si>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</si>
  <si>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</si>
  <si>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</si>
  <si>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</si>
  <si>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</si>
  <si>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</si>
  <si>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</si>
  <si>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</si>
  <si>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</si>
  <si>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</si>
  <si>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</si>
  <si>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</si>
  <si>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</si>
  <si>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</si>
  <si>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</si>
  <si>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</si>
  <si>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</si>
  <si>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</si>
  <si>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</si>
  <si>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</si>
  <si>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</si>
  <si>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</si>
  <si>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</si>
  <si>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</si>
  <si>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</si>
  <si>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</si>
  <si>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</si>
  <si>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</si>
  <si>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</si>
  <si>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</si>
  <si>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</si>
  <si>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</si>
  <si>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</si>
  <si>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</si>
  <si>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</si>
  <si>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</si>
  <si>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</si>
  <si>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</si>
  <si>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</si>
  <si>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</si>
  <si>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</si>
  <si>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</si>
  <si>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</si>
  <si>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</si>
  <si>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</si>
  <si>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</si>
  <si>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</si>
  <si>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</si>
  <si>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</si>
  <si>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</si>
  <si>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</si>
  <si>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</si>
  <si>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</si>
  <si>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</si>
  <si>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</si>
  <si>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</si>
  <si>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</si>
  <si>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</si>
  <si>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</si>
  <si>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</si>
  <si>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</si>
  <si>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</si>
  <si>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</si>
  <si>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</si>
  <si>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</si>
  <si>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</si>
  <si>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</si>
  <si>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</si>
  <si>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</si>
  <si>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</si>
  <si>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</si>
  <si>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</si>
  <si>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</si>
  <si>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</si>
  <si>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</si>
  <si>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</si>
  <si>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</si>
  <si>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</si>
  <si>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</si>
  <si>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</si>
  <si>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</si>
  <si>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</si>
  <si>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</si>
  <si>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</si>
  <si>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</si>
  <si>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</si>
  <si>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</si>
  <si>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</si>
  <si>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</si>
  <si>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</si>
  <si>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</si>
  <si>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</si>
  <si>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</si>
  <si>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</si>
  <si>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</si>
  <si>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</si>
  <si>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</si>
  <si>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542002</t>
  </si>
  <si>
    <t>INE061Z01011</t>
  </si>
  <si>
    <t>Devoted Construction Limited</t>
  </si>
  <si>
    <t>31-03-2019</t>
  </si>
  <si>
    <t>SURESH BOHRA</t>
  </si>
  <si>
    <t>BABSONS (HUF)</t>
  </si>
  <si>
    <t>ROHIT BOHRA</t>
  </si>
  <si>
    <t>BABITA BOHRA</t>
  </si>
  <si>
    <t>ADAPB9506D</t>
  </si>
  <si>
    <t>AAGHB3398L</t>
  </si>
  <si>
    <t>AUEPB4321M</t>
  </si>
  <si>
    <t>AFWPB4811R</t>
  </si>
  <si>
    <t>SJM INVESTMENTS (DELHI) PVT LTD</t>
  </si>
  <si>
    <t>DANDY DEVELOPERS PRIVATE LIMITED</t>
  </si>
  <si>
    <t>BOHRA INDUSTRIAL RESOURCES PVT LTD</t>
  </si>
  <si>
    <t>AAACS8964Q</t>
  </si>
  <si>
    <t>AACCD7960M</t>
  </si>
  <si>
    <t>AADCB2719B</t>
  </si>
  <si>
    <t>PUSHPENDRA SURANA</t>
  </si>
  <si>
    <t>GRAVIT SURANA</t>
  </si>
  <si>
    <t>GULAB CHAND BAID</t>
  </si>
  <si>
    <t>SAVITA OJHA</t>
  </si>
  <si>
    <t>ABLPS1164K</t>
  </si>
  <si>
    <t>BXPPS5388J</t>
  </si>
  <si>
    <t>AAVPB5460C</t>
  </si>
  <si>
    <t>AASPO4078L</t>
  </si>
  <si>
    <t>RELIGARE FINVEST LTD</t>
  </si>
  <si>
    <t>TELELINK COMMERCE PVT LTD</t>
  </si>
  <si>
    <t>ARCH FINANCE LIMITED</t>
  </si>
  <si>
    <t>NISHU FINLEASE PRIVATE LIMITED</t>
  </si>
  <si>
    <t>KALYAN VYAPAAR PVT LTD</t>
  </si>
  <si>
    <t>ANNIES APPAREL PRIVATE LIMITED</t>
  </si>
  <si>
    <t>AMAR PACKAGINGS (PVT) LTD</t>
  </si>
  <si>
    <t>NDB SECURITIES PVT LTD</t>
  </si>
  <si>
    <t>VSB INVESTMENTS PVT LTD</t>
  </si>
  <si>
    <t>AAFCS6801H</t>
  </si>
  <si>
    <t>AABCT1369F</t>
  </si>
  <si>
    <t>AAACN3613M</t>
  </si>
  <si>
    <t>AAACA6706G</t>
  </si>
  <si>
    <t>AABCK1377N</t>
  </si>
  <si>
    <t>AACCA3945M</t>
  </si>
  <si>
    <t>AAACA5760G</t>
  </si>
  <si>
    <t>AACCN3269K</t>
  </si>
  <si>
    <t>AABCV7492B</t>
  </si>
</sst>
</file>

<file path=xl/styles.xml><?xml version="1.0" encoding="utf-8"?>
<styleSheet xmlns="http://schemas.openxmlformats.org/spreadsheetml/2006/main">
  <numFmts count="4">
    <numFmt numFmtId="43" formatCode="_ * #,##0.00_ ;_ * \-#,##0.00_ ;_ * &quot;-&quot;??_ ;_ @_ "/>
    <numFmt numFmtId="164" formatCode="0;[Red]0"/>
    <numFmt numFmtId="165" formatCode="0.00;[Red]0.00"/>
    <numFmt numFmtId="166"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0" fontId="0" fillId="8" borderId="4" xfId="0" applyFill="1" applyBorder="1" applyProtection="1">
      <protection locked="0"/>
    </xf>
    <xf numFmtId="164" fontId="0" fillId="13" borderId="4" xfId="0" applyNumberFormat="1" applyFill="1" applyBorder="1" applyAlignment="1" applyProtection="1">
      <alignment horizontal="right"/>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1" borderId="18" xfId="0" applyFill="1" applyBorder="1" applyAlignment="1" applyProtection="1">
      <alignment horizontal="center" vertical="center"/>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16" t="s">
        <v>454</v>
      </c>
      <c r="F6" s="417"/>
      <c r="G6" s="417"/>
      <c r="H6" s="417"/>
      <c r="I6" s="418"/>
    </row>
    <row r="7" spans="4:10">
      <c r="E7" s="268" t="s">
        <v>455</v>
      </c>
      <c r="F7" s="419" t="s">
        <v>456</v>
      </c>
      <c r="G7" s="420"/>
      <c r="H7" s="420"/>
      <c r="I7" s="421"/>
    </row>
    <row r="8" spans="4:10">
      <c r="E8" s="268" t="s">
        <v>457</v>
      </c>
      <c r="F8" s="419" t="s">
        <v>458</v>
      </c>
      <c r="G8" s="422"/>
      <c r="H8" s="422"/>
      <c r="I8" s="423"/>
    </row>
    <row r="9" spans="4:10">
      <c r="E9" s="268" t="s">
        <v>459</v>
      </c>
      <c r="F9" s="419" t="s">
        <v>460</v>
      </c>
      <c r="G9" s="422"/>
      <c r="H9" s="422"/>
      <c r="I9" s="423"/>
    </row>
    <row r="10" spans="4:10">
      <c r="E10" s="268" t="s">
        <v>461</v>
      </c>
      <c r="F10" s="419" t="s">
        <v>642</v>
      </c>
      <c r="G10" s="422"/>
      <c r="H10" s="422"/>
      <c r="I10" s="423"/>
    </row>
    <row r="11" spans="4:10">
      <c r="E11" s="268" t="s">
        <v>641</v>
      </c>
      <c r="F11" s="419" t="s">
        <v>489</v>
      </c>
      <c r="G11" s="422"/>
      <c r="H11" s="422"/>
      <c r="I11" s="423"/>
    </row>
    <row r="12" spans="4:10">
      <c r="E12" s="268" t="s">
        <v>645</v>
      </c>
      <c r="F12" s="419" t="s">
        <v>646</v>
      </c>
      <c r="G12" s="422"/>
      <c r="H12" s="422"/>
      <c r="I12" s="423"/>
    </row>
    <row r="13" spans="4:10">
      <c r="I13" s="267"/>
    </row>
    <row r="14" spans="4:10">
      <c r="I14" s="267"/>
    </row>
    <row r="15" spans="4:10">
      <c r="D15" s="424" t="s">
        <v>462</v>
      </c>
      <c r="E15" s="425"/>
      <c r="F15" s="425"/>
      <c r="G15" s="425"/>
      <c r="H15" s="425"/>
      <c r="I15" s="425"/>
      <c r="J15" s="426"/>
    </row>
    <row r="16" spans="4:10" ht="27.75" customHeight="1">
      <c r="D16" s="427" t="s">
        <v>463</v>
      </c>
      <c r="E16" s="427"/>
      <c r="F16" s="427"/>
      <c r="G16" s="427"/>
      <c r="H16" s="427"/>
      <c r="I16" s="427"/>
      <c r="J16" s="427"/>
    </row>
    <row r="17" spans="4:10" ht="45" customHeight="1">
      <c r="D17" s="428" t="s">
        <v>464</v>
      </c>
      <c r="E17" s="428"/>
      <c r="F17" s="428"/>
      <c r="G17" s="428"/>
      <c r="H17" s="428"/>
      <c r="I17" s="428"/>
      <c r="J17" s="428"/>
    </row>
    <row r="18" spans="4:10">
      <c r="D18" s="269"/>
      <c r="E18" s="269"/>
      <c r="F18" s="269"/>
      <c r="G18" s="269"/>
      <c r="H18" s="269"/>
      <c r="I18" s="270"/>
      <c r="J18" s="269"/>
    </row>
    <row r="19" spans="4:10">
      <c r="I19" s="267"/>
    </row>
    <row r="20" spans="4:10" ht="15.75">
      <c r="D20" s="407" t="s">
        <v>465</v>
      </c>
      <c r="E20" s="408"/>
      <c r="F20" s="408"/>
      <c r="G20" s="408"/>
      <c r="H20" s="408"/>
      <c r="I20" s="408"/>
      <c r="J20" s="409"/>
    </row>
    <row r="21" spans="4:10" ht="18" customHeight="1">
      <c r="D21" s="429" t="s">
        <v>466</v>
      </c>
      <c r="E21" s="430"/>
      <c r="F21" s="430"/>
      <c r="G21" s="430"/>
      <c r="H21" s="430"/>
      <c r="I21" s="430"/>
      <c r="J21" s="431"/>
    </row>
    <row r="22" spans="4:10" ht="16.5" customHeight="1">
      <c r="D22" s="432" t="s">
        <v>467</v>
      </c>
      <c r="E22" s="433"/>
      <c r="F22" s="433"/>
      <c r="G22" s="433"/>
      <c r="H22" s="433"/>
      <c r="I22" s="433"/>
      <c r="J22" s="434"/>
    </row>
    <row r="23" spans="4:10" ht="16.5" customHeight="1">
      <c r="D23" s="393" t="s">
        <v>468</v>
      </c>
      <c r="E23" s="394"/>
      <c r="F23" s="394"/>
      <c r="G23" s="394"/>
      <c r="H23" s="394"/>
      <c r="I23" s="394"/>
      <c r="J23" s="395"/>
    </row>
    <row r="24" spans="4:10" ht="18.75" customHeight="1">
      <c r="D24" s="393" t="s">
        <v>469</v>
      </c>
      <c r="E24" s="394"/>
      <c r="F24" s="394"/>
      <c r="G24" s="394"/>
      <c r="H24" s="394"/>
      <c r="I24" s="394"/>
      <c r="J24" s="395"/>
    </row>
    <row r="25" spans="4:10" ht="28.5" customHeight="1">
      <c r="D25" s="396" t="s">
        <v>470</v>
      </c>
      <c r="E25" s="397"/>
      <c r="F25" s="397"/>
      <c r="G25" s="397"/>
      <c r="H25" s="397"/>
      <c r="I25" s="397"/>
      <c r="J25" s="398"/>
    </row>
    <row r="26" spans="4:10">
      <c r="I26" s="267"/>
    </row>
    <row r="27" spans="4:10">
      <c r="I27" s="267"/>
    </row>
    <row r="28" spans="4:10" ht="15.75">
      <c r="D28" s="413" t="s">
        <v>471</v>
      </c>
      <c r="E28" s="414"/>
      <c r="F28" s="414"/>
      <c r="G28" s="414"/>
      <c r="H28" s="414"/>
      <c r="I28" s="414"/>
      <c r="J28" s="415"/>
    </row>
    <row r="29" spans="4:10">
      <c r="D29" s="271">
        <v>1</v>
      </c>
      <c r="E29" s="405" t="s">
        <v>472</v>
      </c>
      <c r="F29" s="406"/>
      <c r="G29" s="406"/>
      <c r="H29" s="406"/>
      <c r="I29" s="406"/>
      <c r="J29" s="274" t="s">
        <v>473</v>
      </c>
    </row>
    <row r="30" spans="4:10">
      <c r="D30" s="271">
        <v>2</v>
      </c>
      <c r="E30" s="405" t="s">
        <v>490</v>
      </c>
      <c r="F30" s="406"/>
      <c r="G30" s="406"/>
      <c r="H30" s="406"/>
      <c r="I30" s="406"/>
      <c r="J30" s="274" t="s">
        <v>490</v>
      </c>
    </row>
    <row r="31" spans="4:10">
      <c r="D31" s="271">
        <v>3</v>
      </c>
      <c r="E31" s="405" t="s">
        <v>491</v>
      </c>
      <c r="F31" s="406"/>
      <c r="G31" s="406"/>
      <c r="H31" s="406"/>
      <c r="I31" s="406"/>
      <c r="J31" s="274" t="s">
        <v>491</v>
      </c>
    </row>
    <row r="32" spans="4:10">
      <c r="D32" s="271">
        <v>4</v>
      </c>
      <c r="E32" s="405" t="s">
        <v>492</v>
      </c>
      <c r="F32" s="406"/>
      <c r="G32" s="406"/>
      <c r="H32" s="406"/>
      <c r="I32" s="406"/>
      <c r="J32" s="274" t="s">
        <v>492</v>
      </c>
    </row>
    <row r="33" spans="4:10">
      <c r="D33" s="272"/>
      <c r="E33" s="272"/>
      <c r="F33" s="272"/>
      <c r="G33" s="272"/>
      <c r="H33" s="272"/>
      <c r="I33" s="273"/>
      <c r="J33" s="272"/>
    </row>
    <row r="34" spans="4:10">
      <c r="D34" s="272"/>
      <c r="E34" s="272"/>
      <c r="F34" s="272"/>
      <c r="G34" s="272"/>
      <c r="H34" s="272"/>
      <c r="I34" s="273"/>
      <c r="J34" s="272"/>
    </row>
    <row r="35" spans="4:10" ht="15.75">
      <c r="D35" s="407" t="s">
        <v>639</v>
      </c>
      <c r="E35" s="408"/>
      <c r="F35" s="408"/>
      <c r="G35" s="408"/>
      <c r="H35" s="408"/>
      <c r="I35" s="408"/>
      <c r="J35" s="409"/>
    </row>
    <row r="36" spans="4:10" ht="30" customHeight="1">
      <c r="D36" s="410" t="s">
        <v>640</v>
      </c>
      <c r="E36" s="411"/>
      <c r="F36" s="411"/>
      <c r="G36" s="411"/>
      <c r="H36" s="411"/>
      <c r="I36" s="411"/>
      <c r="J36" s="412"/>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07" t="s">
        <v>643</v>
      </c>
      <c r="E40" s="408"/>
      <c r="F40" s="408"/>
      <c r="G40" s="408"/>
      <c r="H40" s="408"/>
      <c r="I40" s="408"/>
      <c r="J40" s="409"/>
    </row>
    <row r="41" spans="4:10" ht="60" customHeight="1">
      <c r="D41" s="439" t="s">
        <v>493</v>
      </c>
      <c r="E41" s="440"/>
      <c r="F41" s="440"/>
      <c r="G41" s="440"/>
      <c r="H41" s="440"/>
      <c r="I41" s="440"/>
      <c r="J41" s="441"/>
    </row>
    <row r="42" spans="4:10" ht="49.5" customHeight="1">
      <c r="D42" s="442" t="s">
        <v>474</v>
      </c>
      <c r="E42" s="443"/>
      <c r="F42" s="443"/>
      <c r="G42" s="443"/>
      <c r="H42" s="443"/>
      <c r="I42" s="443"/>
      <c r="J42" s="444"/>
    </row>
    <row r="43" spans="4:10" ht="53.25" customHeight="1">
      <c r="D43" s="442" t="s">
        <v>475</v>
      </c>
      <c r="E43" s="443"/>
      <c r="F43" s="443"/>
      <c r="G43" s="443"/>
      <c r="H43" s="443"/>
      <c r="I43" s="443"/>
      <c r="J43" s="444"/>
    </row>
    <row r="44" spans="4:10" ht="30" customHeight="1">
      <c r="D44" s="429" t="s">
        <v>476</v>
      </c>
      <c r="E44" s="445"/>
      <c r="F44" s="445"/>
      <c r="G44" s="445"/>
      <c r="H44" s="445"/>
      <c r="I44" s="445"/>
      <c r="J44" s="446"/>
    </row>
    <row r="45" spans="4:10" ht="56.25" customHeight="1">
      <c r="D45" s="399" t="s">
        <v>477</v>
      </c>
      <c r="E45" s="400"/>
      <c r="F45" s="400"/>
      <c r="G45" s="400"/>
      <c r="H45" s="400"/>
      <c r="I45" s="400"/>
      <c r="J45" s="401"/>
    </row>
    <row r="46" spans="4:10" ht="84.75" customHeight="1">
      <c r="D46" s="399" t="s">
        <v>478</v>
      </c>
      <c r="E46" s="400"/>
      <c r="F46" s="400"/>
      <c r="G46" s="400"/>
      <c r="H46" s="400"/>
      <c r="I46" s="400"/>
      <c r="J46" s="401"/>
    </row>
    <row r="47" spans="4:10" ht="61.5" customHeight="1">
      <c r="D47" s="402" t="s">
        <v>479</v>
      </c>
      <c r="E47" s="403"/>
      <c r="F47" s="403"/>
      <c r="G47" s="403"/>
      <c r="H47" s="403"/>
      <c r="I47" s="403"/>
      <c r="J47" s="404"/>
    </row>
    <row r="48" spans="4:10">
      <c r="I48" s="267"/>
    </row>
    <row r="49" spans="4:10">
      <c r="I49" s="267"/>
    </row>
    <row r="50" spans="4:10" ht="15.75">
      <c r="D50" s="413" t="s">
        <v>644</v>
      </c>
      <c r="E50" s="414"/>
      <c r="F50" s="414"/>
      <c r="G50" s="414"/>
      <c r="H50" s="414"/>
      <c r="I50" s="414"/>
      <c r="J50" s="415"/>
    </row>
    <row r="51" spans="4:10" ht="20.100000000000001" customHeight="1">
      <c r="D51" s="436" t="s">
        <v>480</v>
      </c>
      <c r="E51" s="436"/>
      <c r="F51" s="436"/>
      <c r="G51" s="436"/>
      <c r="H51" s="436"/>
      <c r="I51" s="436"/>
      <c r="J51" s="436"/>
    </row>
    <row r="52" spans="4:10" ht="20.100000000000001" customHeight="1">
      <c r="D52" s="436" t="s">
        <v>481</v>
      </c>
      <c r="E52" s="436"/>
      <c r="F52" s="436"/>
      <c r="G52" s="436"/>
      <c r="H52" s="436"/>
      <c r="I52" s="436"/>
      <c r="J52" s="436"/>
    </row>
    <row r="53" spans="4:10" ht="20.100000000000001" customHeight="1">
      <c r="D53" s="436" t="s">
        <v>482</v>
      </c>
      <c r="E53" s="436"/>
      <c r="F53" s="436"/>
      <c r="G53" s="436"/>
      <c r="H53" s="436"/>
      <c r="I53" s="436"/>
      <c r="J53" s="436"/>
    </row>
    <row r="54" spans="4:10" ht="42" customHeight="1">
      <c r="D54" s="436" t="s">
        <v>483</v>
      </c>
      <c r="E54" s="436"/>
      <c r="F54" s="436"/>
      <c r="G54" s="436"/>
      <c r="H54" s="436"/>
      <c r="I54" s="436"/>
      <c r="J54" s="436"/>
    </row>
    <row r="55" spans="4:10" ht="38.25" customHeight="1">
      <c r="D55" s="436" t="s">
        <v>484</v>
      </c>
      <c r="E55" s="436"/>
      <c r="F55" s="436"/>
      <c r="G55" s="436"/>
      <c r="H55" s="436"/>
      <c r="I55" s="436"/>
      <c r="J55" s="436"/>
    </row>
    <row r="56" spans="4:10" ht="38.25" customHeight="1">
      <c r="D56" s="437" t="s">
        <v>485</v>
      </c>
      <c r="E56" s="436"/>
      <c r="F56" s="436"/>
      <c r="G56" s="436"/>
      <c r="H56" s="436"/>
      <c r="I56" s="436"/>
      <c r="J56" s="436"/>
    </row>
    <row r="57" spans="4:10" ht="38.25" customHeight="1">
      <c r="D57" s="437" t="s">
        <v>486</v>
      </c>
      <c r="E57" s="436"/>
      <c r="F57" s="436"/>
      <c r="G57" s="436"/>
      <c r="H57" s="436"/>
      <c r="I57" s="436"/>
      <c r="J57" s="436"/>
    </row>
    <row r="58" spans="4:10" ht="25.5" customHeight="1">
      <c r="D58" s="438" t="s">
        <v>487</v>
      </c>
      <c r="E58" s="435"/>
      <c r="F58" s="435"/>
      <c r="G58" s="435"/>
      <c r="H58" s="435"/>
      <c r="I58" s="435"/>
      <c r="J58" s="435"/>
    </row>
    <row r="59" spans="4:10" ht="27.75" customHeight="1">
      <c r="D59" s="435" t="s">
        <v>488</v>
      </c>
      <c r="E59" s="435"/>
      <c r="F59" s="435"/>
      <c r="G59" s="435"/>
      <c r="H59" s="435"/>
      <c r="I59" s="435"/>
      <c r="J59" s="435"/>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sheet="1" objects="1" scenarios="1"/>
  <mergeCells count="41">
    <mergeCell ref="D52:J52"/>
    <mergeCell ref="D40:J40"/>
    <mergeCell ref="D41:J41"/>
    <mergeCell ref="D42:J42"/>
    <mergeCell ref="D43:J43"/>
    <mergeCell ref="D44:J44"/>
    <mergeCell ref="D45:J45"/>
    <mergeCell ref="D50:J50"/>
    <mergeCell ref="D51:J51"/>
    <mergeCell ref="D59:J59"/>
    <mergeCell ref="D53:J53"/>
    <mergeCell ref="D54:J54"/>
    <mergeCell ref="D55:J55"/>
    <mergeCell ref="D56:J56"/>
    <mergeCell ref="D57:J57"/>
    <mergeCell ref="D58:J58"/>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6:J46"/>
    <mergeCell ref="D47:J47"/>
    <mergeCell ref="E31:I31"/>
    <mergeCell ref="E32:I32"/>
    <mergeCell ref="D35:J35"/>
    <mergeCell ref="D36:J36"/>
    <mergeCell ref="D28:J28"/>
    <mergeCell ref="E29:I29"/>
    <mergeCell ref="E30:I30"/>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abSelected="1" topLeftCell="D4" zoomScale="130" zoomScaleNormal="130" workbookViewId="0">
      <selection activeCell="F14" sqref="F14"/>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48" t="s">
        <v>108</v>
      </c>
      <c r="F5" s="449"/>
      <c r="S5" s="18" t="s">
        <v>503</v>
      </c>
    </row>
    <row r="6" spans="5:24" ht="20.100000000000001" customHeight="1">
      <c r="E6" s="19" t="s">
        <v>124</v>
      </c>
      <c r="F6" s="295" t="s">
        <v>651</v>
      </c>
    </row>
    <row r="7" spans="5:24" ht="20.100000000000001" customHeight="1">
      <c r="E7" s="19" t="s">
        <v>508</v>
      </c>
      <c r="F7" s="295"/>
      <c r="M7" s="18" t="s">
        <v>414</v>
      </c>
      <c r="X7" s="18" t="s">
        <v>111</v>
      </c>
    </row>
    <row r="8" spans="5:24" ht="20.100000000000001" customHeight="1">
      <c r="E8" s="19" t="s">
        <v>509</v>
      </c>
      <c r="F8" s="376"/>
      <c r="M8" s="18" t="s">
        <v>415</v>
      </c>
      <c r="X8" s="18" t="s">
        <v>122</v>
      </c>
    </row>
    <row r="9" spans="5:24" ht="20.100000000000001" customHeight="1">
      <c r="E9" s="19" t="s">
        <v>510</v>
      </c>
      <c r="F9" s="295" t="s">
        <v>652</v>
      </c>
      <c r="M9" s="18" t="s">
        <v>416</v>
      </c>
    </row>
    <row r="10" spans="5:24" ht="20.100000000000001" customHeight="1">
      <c r="E10" s="19" t="s">
        <v>123</v>
      </c>
      <c r="F10" s="295" t="s">
        <v>653</v>
      </c>
      <c r="M10" s="18" t="s">
        <v>504</v>
      </c>
    </row>
    <row r="11" spans="5:24" ht="20.100000000000001" customHeight="1">
      <c r="E11" s="281" t="s">
        <v>500</v>
      </c>
      <c r="F11" s="209" t="s">
        <v>111</v>
      </c>
    </row>
    <row r="12" spans="5:24" ht="20.100000000000001" customHeight="1">
      <c r="E12" s="19" t="s">
        <v>109</v>
      </c>
      <c r="F12" s="329" t="s">
        <v>112</v>
      </c>
    </row>
    <row r="13" spans="5:24" ht="20.100000000000001" customHeight="1">
      <c r="E13" s="19" t="s">
        <v>260</v>
      </c>
      <c r="F13" s="329" t="s">
        <v>502</v>
      </c>
      <c r="R13" s="258"/>
    </row>
    <row r="14" spans="5:24" ht="30.75" customHeight="1">
      <c r="E14" s="281" t="s">
        <v>501</v>
      </c>
      <c r="F14" s="295" t="s">
        <v>654</v>
      </c>
      <c r="R14" s="259"/>
    </row>
    <row r="15" spans="5:24" ht="30" customHeight="1">
      <c r="E15" s="20" t="s">
        <v>110</v>
      </c>
      <c r="F15" s="379" t="s">
        <v>636</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7"/>
      <c r="F19" s="447"/>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password="F884"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U16"/>
  <sheetViews>
    <sheetView showGridLines="0" topLeftCell="C7" workbookViewId="0">
      <selection activeCell="F13" sqref="F13"/>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531</v>
      </c>
      <c r="G8" s="330" t="s">
        <v>511</v>
      </c>
      <c r="H8" s="330" t="s">
        <v>512</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553</v>
      </c>
      <c r="S9" s="18" t="s">
        <v>554</v>
      </c>
      <c r="T9" s="18" t="s">
        <v>555</v>
      </c>
      <c r="U9" s="18" t="s">
        <v>556</v>
      </c>
    </row>
    <row r="10" spans="1:21" ht="20.100000000000001" customHeight="1">
      <c r="D10" s="28">
        <v>2</v>
      </c>
      <c r="E10" s="340" t="s">
        <v>127</v>
      </c>
      <c r="F10" s="209" t="s">
        <v>122</v>
      </c>
      <c r="G10" s="381" t="s">
        <v>122</v>
      </c>
      <c r="H10" s="381" t="s">
        <v>122</v>
      </c>
      <c r="I10" s="381" t="s">
        <v>122</v>
      </c>
      <c r="M10" s="18">
        <v>1</v>
      </c>
      <c r="N10" s="18">
        <v>1</v>
      </c>
      <c r="O10" s="18">
        <v>1</v>
      </c>
      <c r="P10" s="18">
        <v>1</v>
      </c>
      <c r="R10" s="18" t="s">
        <v>557</v>
      </c>
      <c r="S10" s="18" t="s">
        <v>558</v>
      </c>
      <c r="T10" s="18" t="s">
        <v>559</v>
      </c>
      <c r="U10" s="18" t="s">
        <v>560</v>
      </c>
    </row>
    <row r="11" spans="1:21" ht="20.100000000000001" customHeight="1">
      <c r="D11" s="28">
        <v>3</v>
      </c>
      <c r="E11" s="340" t="s">
        <v>128</v>
      </c>
      <c r="F11" s="209" t="s">
        <v>122</v>
      </c>
      <c r="G11" s="381" t="s">
        <v>122</v>
      </c>
      <c r="H11" s="381" t="s">
        <v>122</v>
      </c>
      <c r="I11" s="381" t="s">
        <v>122</v>
      </c>
      <c r="M11" s="18">
        <v>1</v>
      </c>
      <c r="N11" s="18">
        <v>1</v>
      </c>
      <c r="O11" s="18">
        <v>1</v>
      </c>
      <c r="P11" s="18">
        <v>1</v>
      </c>
      <c r="R11" s="18" t="s">
        <v>561</v>
      </c>
      <c r="S11" s="18" t="s">
        <v>562</v>
      </c>
      <c r="T11" s="18" t="s">
        <v>563</v>
      </c>
      <c r="U11" s="18" t="s">
        <v>564</v>
      </c>
    </row>
    <row r="12" spans="1:21" ht="30">
      <c r="D12" s="28">
        <v>4</v>
      </c>
      <c r="E12" s="340" t="s">
        <v>129</v>
      </c>
      <c r="F12" s="209" t="s">
        <v>122</v>
      </c>
      <c r="G12" s="381" t="s">
        <v>122</v>
      </c>
      <c r="H12" s="381" t="s">
        <v>122</v>
      </c>
      <c r="I12" s="381" t="s">
        <v>122</v>
      </c>
      <c r="M12" s="18">
        <v>1</v>
      </c>
      <c r="N12" s="18">
        <v>1</v>
      </c>
      <c r="O12" s="18">
        <v>1</v>
      </c>
      <c r="P12" s="18">
        <v>1</v>
      </c>
      <c r="R12" s="18" t="s">
        <v>565</v>
      </c>
      <c r="S12" s="18" t="s">
        <v>566</v>
      </c>
      <c r="T12" s="18" t="s">
        <v>567</v>
      </c>
      <c r="U12" s="18" t="s">
        <v>568</v>
      </c>
    </row>
    <row r="13" spans="1:21" ht="21.75" customHeight="1">
      <c r="D13" s="28">
        <v>5</v>
      </c>
      <c r="E13" s="340" t="s">
        <v>130</v>
      </c>
      <c r="F13" s="209" t="s">
        <v>122</v>
      </c>
      <c r="G13" s="381" t="s">
        <v>122</v>
      </c>
      <c r="H13" s="536" t="s">
        <v>122</v>
      </c>
      <c r="I13" s="536" t="s">
        <v>122</v>
      </c>
      <c r="M13" s="18">
        <v>1</v>
      </c>
      <c r="N13" s="18">
        <v>1</v>
      </c>
      <c r="O13" s="18">
        <v>1</v>
      </c>
      <c r="P13" s="18">
        <v>1</v>
      </c>
      <c r="R13" s="18" t="s">
        <v>569</v>
      </c>
      <c r="S13" s="18" t="s">
        <v>570</v>
      </c>
      <c r="T13" s="18" t="s">
        <v>571</v>
      </c>
      <c r="U13" s="18" t="s">
        <v>572</v>
      </c>
    </row>
    <row r="14" spans="1:21" s="102" customFormat="1" ht="20.100000000000001" customHeight="1">
      <c r="A14" s="18"/>
      <c r="B14" s="18"/>
      <c r="C14" s="18"/>
      <c r="D14" s="107">
        <v>6</v>
      </c>
      <c r="E14" s="341" t="s">
        <v>131</v>
      </c>
      <c r="F14" s="333" t="s">
        <v>122</v>
      </c>
      <c r="G14" s="382" t="s">
        <v>122</v>
      </c>
      <c r="H14" s="331"/>
      <c r="I14" s="332"/>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29">
        <v>7</v>
      </c>
      <c r="E15" s="342" t="s">
        <v>439</v>
      </c>
      <c r="F15" s="304" t="s">
        <v>122</v>
      </c>
      <c r="G15" s="383" t="s">
        <v>122</v>
      </c>
      <c r="H15" s="383" t="s">
        <v>122</v>
      </c>
      <c r="I15" s="383" t="s">
        <v>122</v>
      </c>
      <c r="M15" s="102">
        <v>1</v>
      </c>
      <c r="N15" s="102">
        <v>1</v>
      </c>
      <c r="O15" s="102">
        <v>1</v>
      </c>
      <c r="P15" s="102">
        <v>1</v>
      </c>
      <c r="R15" s="102" t="s">
        <v>577</v>
      </c>
      <c r="S15" s="102" t="s">
        <v>578</v>
      </c>
      <c r="T15" s="102" t="s">
        <v>579</v>
      </c>
      <c r="U15" s="102" t="s">
        <v>580</v>
      </c>
    </row>
    <row r="16" spans="1:21"/>
  </sheetData>
  <sheetProtection password="F884"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A6" zoomScale="90" zoomScaleNormal="90" workbookViewId="0">
      <selection activeCell="F13" sqref="F13"/>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0" t="s">
        <v>164</v>
      </c>
      <c r="F8" s="451"/>
      <c r="G8" s="451"/>
      <c r="H8" s="451"/>
      <c r="I8" s="451"/>
      <c r="J8" s="451"/>
      <c r="K8" s="451"/>
      <c r="L8" s="451"/>
      <c r="M8" s="451"/>
      <c r="N8" s="451"/>
      <c r="O8" s="451"/>
      <c r="P8" s="451"/>
      <c r="Q8" s="451"/>
      <c r="R8" s="451"/>
      <c r="S8" s="451"/>
      <c r="T8" s="451"/>
      <c r="U8" s="451"/>
      <c r="V8" s="451"/>
      <c r="W8" s="451"/>
      <c r="X8" s="451"/>
      <c r="Y8" s="452"/>
    </row>
    <row r="9" spans="5:25" ht="22.5" customHeight="1">
      <c r="E9" s="460" t="s">
        <v>432</v>
      </c>
      <c r="F9" s="461"/>
      <c r="G9" s="461"/>
      <c r="H9" s="461"/>
      <c r="I9" s="461"/>
      <c r="J9" s="461"/>
      <c r="K9" s="461"/>
      <c r="L9" s="461"/>
      <c r="M9" s="461"/>
      <c r="N9" s="461"/>
      <c r="O9" s="461"/>
      <c r="P9" s="461"/>
      <c r="Q9" s="461"/>
      <c r="R9" s="461"/>
      <c r="S9" s="461"/>
      <c r="T9" s="461"/>
      <c r="U9" s="461"/>
      <c r="V9" s="461"/>
      <c r="W9" s="461"/>
      <c r="X9" s="461"/>
      <c r="Y9" s="462"/>
    </row>
    <row r="10" spans="5:25" ht="27" customHeight="1">
      <c r="E10" s="456" t="s">
        <v>150</v>
      </c>
      <c r="F10" s="456" t="s">
        <v>151</v>
      </c>
      <c r="G10" s="456" t="s">
        <v>2</v>
      </c>
      <c r="H10" s="456" t="s">
        <v>3</v>
      </c>
      <c r="I10" s="456" t="s">
        <v>4</v>
      </c>
      <c r="J10" s="456" t="s">
        <v>5</v>
      </c>
      <c r="K10" s="456" t="s">
        <v>6</v>
      </c>
      <c r="L10" s="456" t="s">
        <v>7</v>
      </c>
      <c r="M10" s="453" t="s">
        <v>152</v>
      </c>
      <c r="N10" s="454"/>
      <c r="O10" s="454"/>
      <c r="P10" s="455"/>
      <c r="Q10" s="456" t="s">
        <v>9</v>
      </c>
      <c r="R10" s="457" t="s">
        <v>505</v>
      </c>
      <c r="S10" s="456" t="s">
        <v>134</v>
      </c>
      <c r="T10" s="456" t="s">
        <v>11</v>
      </c>
      <c r="U10" s="463" t="s">
        <v>12</v>
      </c>
      <c r="V10" s="464"/>
      <c r="W10" s="463" t="s">
        <v>13</v>
      </c>
      <c r="X10" s="464"/>
      <c r="Y10" s="456" t="s">
        <v>14</v>
      </c>
    </row>
    <row r="11" spans="5:25" ht="24" customHeight="1">
      <c r="E11" s="456"/>
      <c r="F11" s="456"/>
      <c r="G11" s="456"/>
      <c r="H11" s="456"/>
      <c r="I11" s="456"/>
      <c r="J11" s="456"/>
      <c r="K11" s="456"/>
      <c r="L11" s="456"/>
      <c r="M11" s="453" t="s">
        <v>386</v>
      </c>
      <c r="N11" s="454"/>
      <c r="O11" s="455"/>
      <c r="P11" s="456" t="s">
        <v>153</v>
      </c>
      <c r="Q11" s="456"/>
      <c r="R11" s="458"/>
      <c r="S11" s="456"/>
      <c r="T11" s="456"/>
      <c r="U11" s="463"/>
      <c r="V11" s="464"/>
      <c r="W11" s="463"/>
      <c r="X11" s="464"/>
      <c r="Y11" s="456"/>
    </row>
    <row r="12" spans="5:25" ht="79.5" customHeight="1">
      <c r="E12" s="456"/>
      <c r="F12" s="456"/>
      <c r="G12" s="456"/>
      <c r="H12" s="456"/>
      <c r="I12" s="456"/>
      <c r="J12" s="456"/>
      <c r="K12" s="456"/>
      <c r="L12" s="456"/>
      <c r="M12" s="65" t="s">
        <v>17</v>
      </c>
      <c r="N12" s="374" t="s">
        <v>18</v>
      </c>
      <c r="O12" s="374" t="s">
        <v>19</v>
      </c>
      <c r="P12" s="456"/>
      <c r="Q12" s="456"/>
      <c r="R12" s="459"/>
      <c r="S12" s="456"/>
      <c r="T12" s="456"/>
      <c r="U12" s="65" t="s">
        <v>20</v>
      </c>
      <c r="V12" s="65" t="s">
        <v>21</v>
      </c>
      <c r="W12" s="65" t="s">
        <v>20</v>
      </c>
      <c r="X12" s="65" t="s">
        <v>21</v>
      </c>
      <c r="Y12" s="456"/>
    </row>
    <row r="13" spans="5:25" ht="20.100000000000001" customHeight="1">
      <c r="E13" s="66" t="s">
        <v>154</v>
      </c>
      <c r="F13" s="56" t="s">
        <v>155</v>
      </c>
      <c r="G13" s="78">
        <f>+IFERROR(IF(COUNT('Shareholding Pattern'!H26),('Shareholding Pattern'!H26),""),"")</f>
        <v>7</v>
      </c>
      <c r="H13" s="78">
        <f>+IFERROR(IF(COUNT('Shareholding Pattern'!I26),('Shareholding Pattern'!I26),""),"")</f>
        <v>1594080</v>
      </c>
      <c r="I13" s="78" t="str">
        <f>+IFERROR(IF(COUNT('Shareholding Pattern'!J26),('Shareholding Pattern'!J26),""),"")</f>
        <v/>
      </c>
      <c r="J13" s="78" t="str">
        <f>+IFERROR(IF(COUNT('Shareholding Pattern'!K26),('Shareholding Pattern'!K26),""),"")</f>
        <v/>
      </c>
      <c r="K13" s="78">
        <f>+IFERROR(IF(COUNT('Shareholding Pattern'!L26),('Shareholding Pattern'!L26),""),"")</f>
        <v>1594080</v>
      </c>
      <c r="L13" s="189">
        <f>+IFERROR(IF(COUNT('Shareholding Pattern'!M26),('Shareholding Pattern'!M26),""),"")</f>
        <v>53.12</v>
      </c>
      <c r="M13" s="79">
        <f>+IFERROR(IF(COUNT('Shareholding Pattern'!N26),('Shareholding Pattern'!N26),""),"")</f>
        <v>1594080</v>
      </c>
      <c r="N13" s="142" t="str">
        <f>+IFERROR(IF(COUNT('Shareholding Pattern'!O26),('Shareholding Pattern'!O26),""),"")</f>
        <v/>
      </c>
      <c r="O13" s="142">
        <f>+IFERROR(IF(COUNT('Shareholding Pattern'!P26),('Shareholding Pattern'!P26),""),"")</f>
        <v>1594080</v>
      </c>
      <c r="P13" s="189">
        <f>+IFERROR(IF(COUNT('Shareholding Pattern'!Q26),('Shareholding Pattern'!Q26),""),"")</f>
        <v>81.7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53.12</v>
      </c>
      <c r="U13" s="78">
        <f>+IFERROR(IF(COUNT('Shareholding Pattern'!V26),('Shareholding Pattern'!V26),""),"")</f>
        <v>0</v>
      </c>
      <c r="V13" s="189">
        <f>+IFERROR(IF(COUNT('Shareholding Pattern'!W26),('Shareholding Pattern'!W26),""),"")</f>
        <v>0</v>
      </c>
      <c r="W13" s="78" t="str">
        <f>+IFERROR(IF(COUNT('Shareholding Pattern'!X26),('Shareholding Pattern'!X26),""),"")</f>
        <v/>
      </c>
      <c r="X13" s="189" t="str">
        <f>+IFERROR(IF(COUNT('Shareholding Pattern'!Y26),('Shareholding Pattern'!Y26),""),"")</f>
        <v/>
      </c>
      <c r="Y13" s="78">
        <f>+IFERROR(IF(COUNT('Shareholding Pattern'!Z26),('Shareholding Pattern'!Z26),""),"")</f>
        <v>1594080</v>
      </c>
    </row>
    <row r="14" spans="5:25" ht="20.100000000000001" customHeight="1">
      <c r="E14" s="66" t="s">
        <v>156</v>
      </c>
      <c r="F14" s="54" t="s">
        <v>157</v>
      </c>
      <c r="G14" s="78">
        <f>+IFERROR(IF(COUNT('Shareholding Pattern'!H50),('Shareholding Pattern'!H50),""),"")</f>
        <v>60</v>
      </c>
      <c r="H14" s="78">
        <f>+IFERROR(IF(COUNT('Shareholding Pattern'!I50),('Shareholding Pattern'!I50),""),"")</f>
        <v>1407000</v>
      </c>
      <c r="I14" s="78" t="str">
        <f>+IFERROR(IF(COUNT('Shareholding Pattern'!J50),('Shareholding Pattern'!J50),""),"")</f>
        <v/>
      </c>
      <c r="J14" s="78" t="str">
        <f>+IFERROR(IF(COUNT('Shareholding Pattern'!K50),('Shareholding Pattern'!K50),""),"")</f>
        <v/>
      </c>
      <c r="K14" s="78">
        <f>+IFERROR(IF(COUNT('Shareholding Pattern'!L50),('Shareholding Pattern'!L50),""),"")</f>
        <v>1407000</v>
      </c>
      <c r="L14" s="189">
        <f>+IFERROR(IF(COUNT('Shareholding Pattern'!M50),('Shareholding Pattern'!M50),""),"")</f>
        <v>46.88</v>
      </c>
      <c r="M14" s="287">
        <f>+IFERROR(IF(COUNT('Shareholding Pattern'!N50),('Shareholding Pattern'!N50),""),"")</f>
        <v>357000</v>
      </c>
      <c r="N14" s="142" t="str">
        <f>+IFERROR(IF(COUNT('Shareholding Pattern'!O50),('Shareholding Pattern'!O50),""),"")</f>
        <v/>
      </c>
      <c r="O14" s="142">
        <f>+IFERROR(IF(COUNT('Shareholding Pattern'!P50),('Shareholding Pattern'!P50),""),"")</f>
        <v>357000</v>
      </c>
      <c r="P14" s="189">
        <f>+IFERROR(IF(COUNT('Shareholding Pattern'!Q50),('Shareholding Pattern'!Q50),""),"")</f>
        <v>18.3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46.88</v>
      </c>
      <c r="U14" s="78" t="str">
        <f>+IFERROR(IF(COUNT('Shareholding Pattern'!V50),('Shareholding Pattern'!V50),""),"")</f>
        <v/>
      </c>
      <c r="V14" s="189" t="str">
        <f>+IFERROR(IF(COUNT('Shareholding Pattern'!W50),('Shareholding Pattern'!W50),""),"")</f>
        <v/>
      </c>
      <c r="W14" s="320"/>
      <c r="X14" s="321"/>
      <c r="Y14" s="78">
        <f>+IFERROR(IF(COUNT('Shareholding Pattern'!Z50),('Shareholding Pattern'!Z50),""),"")</f>
        <v>1407000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67</v>
      </c>
      <c r="H18" s="80">
        <f>+IFERROR(IF(COUNT('Shareholding Pattern'!I58),('Shareholding Pattern'!I58),""),"")</f>
        <v>3001080</v>
      </c>
      <c r="I18" s="80" t="str">
        <f>+IFERROR(IF(COUNT('Shareholding Pattern'!J58),('Shareholding Pattern'!J58),""),"")</f>
        <v/>
      </c>
      <c r="J18" s="80" t="str">
        <f>+IFERROR(IF(COUNT('Shareholding Pattern'!K58),('Shareholding Pattern'!K58),""),"")</f>
        <v/>
      </c>
      <c r="K18" s="80">
        <f>+IFERROR(IF(COUNT('Shareholding Pattern'!L58),('Shareholding Pattern'!L58),""),"")</f>
        <v>3001080</v>
      </c>
      <c r="L18" s="294">
        <f>+IFERROR(IF(COUNT('Shareholding Pattern'!M58),('Shareholding Pattern'!M58),""),"")</f>
        <v>100</v>
      </c>
      <c r="M18" s="286">
        <f>+IFERROR(IF(COUNT('Shareholding Pattern'!N58),('Shareholding Pattern'!N58),""),"")</f>
        <v>1951080</v>
      </c>
      <c r="N18" s="375" t="str">
        <f>+IFERROR(IF(COUNT('Shareholding Pattern'!O58),('Shareholding Pattern'!O58),""),"")</f>
        <v/>
      </c>
      <c r="O18" s="375">
        <f>+IFERROR(IF(COUNT('Shareholding Pattern'!P58),('Shareholding Pattern'!P58),""),"")</f>
        <v>1951080</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f>+IFERROR(IF(COUNT('Shareholding Pattern'!V58),('Shareholding Pattern'!V58),""),"")</f>
        <v>0</v>
      </c>
      <c r="V18" s="286">
        <f>+IFERROR(IF(COUNT('Shareholding Pattern'!W58),('Shareholding Pattern'!W58),""),"")</f>
        <v>0</v>
      </c>
      <c r="W18" s="80" t="str">
        <f>+IFERROR(IF(COUNT('Shareholding Pattern'!X58),('Shareholding Pattern'!X58),""),"")</f>
        <v/>
      </c>
      <c r="X18" s="286" t="str">
        <f>+IFERROR(IF(COUNT('Shareholding Pattern'!Y58),('Shareholding Pattern'!Y58),""),"")</f>
        <v/>
      </c>
      <c r="Y18" s="80">
        <f>+IFERROR(IF(COUNT('Shareholding Pattern'!Z58),('Shareholding Pattern'!Z58),""),"")</f>
        <v>3001080</v>
      </c>
    </row>
    <row r="19" spans="5:25"/>
  </sheetData>
  <sheetProtection password="F884"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E194"/>
  <sheetViews>
    <sheetView topLeftCell="A151" workbookViewId="0">
      <selection activeCell="B176" sqref="B176"/>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513</v>
      </c>
      <c r="B1" s="334" t="s">
        <v>251</v>
      </c>
      <c r="C1" s="334" t="s">
        <v>514</v>
      </c>
      <c r="D1" s="334" t="s">
        <v>252</v>
      </c>
      <c r="E1" s="334" t="s">
        <v>610</v>
      </c>
    </row>
    <row r="2" spans="1:5" ht="18.75">
      <c r="A2" s="344" t="s">
        <v>515</v>
      </c>
      <c r="B2" s="344"/>
      <c r="C2" s="344"/>
      <c r="D2" s="344"/>
      <c r="E2" s="344"/>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4" t="s">
        <v>490</v>
      </c>
      <c r="B16" s="344"/>
      <c r="C16" s="344"/>
      <c r="D16" s="344"/>
      <c r="E16" s="344"/>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4" t="s">
        <v>492</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614</v>
      </c>
      <c r="B52" t="s">
        <v>190</v>
      </c>
      <c r="C52" t="s">
        <v>274</v>
      </c>
      <c r="D52" t="s">
        <v>254</v>
      </c>
    </row>
    <row r="53" spans="1:4">
      <c r="A53" s="347" t="s">
        <v>615</v>
      </c>
      <c r="B53" t="s">
        <v>192</v>
      </c>
      <c r="C53" t="s">
        <v>274</v>
      </c>
      <c r="D53" t="s">
        <v>254</v>
      </c>
    </row>
    <row r="54" spans="1:4">
      <c r="A54" s="347" t="s">
        <v>616</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608</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609</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4" t="s">
        <v>511</v>
      </c>
      <c r="B106" s="344"/>
      <c r="C106" s="344"/>
      <c r="D106" s="344"/>
      <c r="E106" s="344"/>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t="s">
        <v>628</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4" t="s">
        <v>512</v>
      </c>
      <c r="B133" s="344"/>
      <c r="C133" s="344"/>
      <c r="D133" s="344"/>
      <c r="E133" s="344"/>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t="s">
        <v>628</v>
      </c>
    </row>
    <row r="157" spans="1:5" ht="18.75">
      <c r="A157" s="344" t="s">
        <v>518</v>
      </c>
      <c r="B157" s="344"/>
      <c r="C157" s="344"/>
      <c r="D157" s="344"/>
      <c r="E157" s="344"/>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t="s">
        <v>628</v>
      </c>
    </row>
    <row r="180" spans="1:5" ht="18.75">
      <c r="A180" s="344" t="s">
        <v>590</v>
      </c>
      <c r="B180" s="344"/>
      <c r="C180" s="344"/>
      <c r="D180" s="344"/>
      <c r="E180" s="344"/>
    </row>
    <row r="181" spans="1:5">
      <c r="A181" t="s">
        <v>278</v>
      </c>
      <c r="B181" t="s">
        <v>144</v>
      </c>
      <c r="C181" t="s">
        <v>287</v>
      </c>
      <c r="D181" t="s">
        <v>263</v>
      </c>
    </row>
    <row r="182" spans="1:5">
      <c r="A182" t="s">
        <v>591</v>
      </c>
      <c r="B182" t="s">
        <v>145</v>
      </c>
      <c r="C182" t="s">
        <v>280</v>
      </c>
      <c r="D182" t="s">
        <v>263</v>
      </c>
      <c r="E182" t="s">
        <v>637</v>
      </c>
    </row>
    <row r="183" spans="1:5">
      <c r="A183" t="s">
        <v>592</v>
      </c>
      <c r="B183" t="s">
        <v>149</v>
      </c>
      <c r="C183" t="s">
        <v>287</v>
      </c>
      <c r="D183" t="s">
        <v>263</v>
      </c>
    </row>
    <row r="184" spans="1:5">
      <c r="A184" t="s">
        <v>593</v>
      </c>
      <c r="B184" t="s">
        <v>385</v>
      </c>
      <c r="C184" t="s">
        <v>453</v>
      </c>
      <c r="D184" t="s">
        <v>263</v>
      </c>
    </row>
    <row r="185" spans="1:5" ht="18.75">
      <c r="A185" s="344" t="s">
        <v>594</v>
      </c>
      <c r="B185" s="344"/>
      <c r="C185" s="344"/>
      <c r="D185" s="344"/>
      <c r="E185" s="344"/>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638</v>
      </c>
    </row>
    <row r="189" spans="1:5">
      <c r="A189" t="s">
        <v>596</v>
      </c>
      <c r="B189" t="s">
        <v>148</v>
      </c>
      <c r="C189" t="s">
        <v>285</v>
      </c>
      <c r="D189" t="s">
        <v>263</v>
      </c>
    </row>
    <row r="190" spans="1:5" ht="18.75">
      <c r="A190" s="344" t="s">
        <v>597</v>
      </c>
      <c r="B190" s="344"/>
      <c r="C190" s="344"/>
      <c r="D190" s="344"/>
      <c r="E190" s="344"/>
    </row>
    <row r="191" spans="1:5">
      <c r="A191" t="s">
        <v>278</v>
      </c>
      <c r="B191" t="s">
        <v>144</v>
      </c>
      <c r="C191" t="s">
        <v>287</v>
      </c>
      <c r="D191" t="s">
        <v>263</v>
      </c>
    </row>
    <row r="192" spans="1:5">
      <c r="A192" t="s">
        <v>591</v>
      </c>
      <c r="B192" t="s">
        <v>145</v>
      </c>
      <c r="C192" t="s">
        <v>280</v>
      </c>
      <c r="D192" t="s">
        <v>263</v>
      </c>
      <c r="E192" t="s">
        <v>637</v>
      </c>
    </row>
    <row r="193" spans="1:4">
      <c r="A193" t="s">
        <v>592</v>
      </c>
      <c r="B193" t="s">
        <v>383</v>
      </c>
      <c r="C193" t="s">
        <v>287</v>
      </c>
      <c r="D193" t="s">
        <v>263</v>
      </c>
    </row>
    <row r="194" spans="1:4">
      <c r="A194" t="s">
        <v>598</v>
      </c>
      <c r="B194" t="s">
        <v>384</v>
      </c>
      <c r="C194" t="s">
        <v>453</v>
      </c>
      <c r="D19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3"/>
  <sheetViews>
    <sheetView showGridLines="0"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F14" sqref="F1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11" t="s">
        <v>133</v>
      </c>
      <c r="F9" s="494" t="s">
        <v>0</v>
      </c>
      <c r="G9" s="495"/>
      <c r="H9" s="482" t="s">
        <v>2</v>
      </c>
      <c r="I9" s="482" t="s">
        <v>3</v>
      </c>
      <c r="J9" s="482" t="s">
        <v>4</v>
      </c>
      <c r="K9" s="500" t="s">
        <v>5</v>
      </c>
      <c r="L9" s="500" t="s">
        <v>6</v>
      </c>
      <c r="M9" s="504" t="s">
        <v>7</v>
      </c>
      <c r="N9" s="501" t="s">
        <v>8</v>
      </c>
      <c r="O9" s="502"/>
      <c r="P9" s="502"/>
      <c r="Q9" s="503"/>
      <c r="R9" s="482" t="s">
        <v>9</v>
      </c>
      <c r="S9" s="483" t="s">
        <v>505</v>
      </c>
      <c r="T9" s="506" t="s">
        <v>134</v>
      </c>
      <c r="U9" s="505" t="s">
        <v>11</v>
      </c>
      <c r="V9" s="500" t="s">
        <v>12</v>
      </c>
      <c r="W9" s="500"/>
      <c r="X9" s="500" t="s">
        <v>13</v>
      </c>
      <c r="Y9" s="500"/>
      <c r="Z9" s="482" t="s">
        <v>14</v>
      </c>
    </row>
    <row r="10" spans="5:58" ht="28.5" customHeight="1">
      <c r="E10" s="512"/>
      <c r="F10" s="496"/>
      <c r="G10" s="497"/>
      <c r="H10" s="482"/>
      <c r="I10" s="482"/>
      <c r="J10" s="482"/>
      <c r="K10" s="500"/>
      <c r="L10" s="500"/>
      <c r="M10" s="504"/>
      <c r="N10" s="501" t="s">
        <v>15</v>
      </c>
      <c r="O10" s="502"/>
      <c r="P10" s="503"/>
      <c r="Q10" s="504" t="s">
        <v>16</v>
      </c>
      <c r="R10" s="482"/>
      <c r="S10" s="484"/>
      <c r="T10" s="482"/>
      <c r="U10" s="505"/>
      <c r="V10" s="500"/>
      <c r="W10" s="500"/>
      <c r="X10" s="500"/>
      <c r="Y10" s="500"/>
      <c r="Z10" s="482"/>
    </row>
    <row r="11" spans="5:58" ht="113.25" customHeight="1">
      <c r="E11" s="513"/>
      <c r="F11" s="498"/>
      <c r="G11" s="499"/>
      <c r="H11" s="482"/>
      <c r="I11" s="482"/>
      <c r="J11" s="482"/>
      <c r="K11" s="500"/>
      <c r="L11" s="500"/>
      <c r="M11" s="504"/>
      <c r="N11" s="140" t="s">
        <v>17</v>
      </c>
      <c r="O11" s="140" t="s">
        <v>18</v>
      </c>
      <c r="P11" s="145" t="s">
        <v>19</v>
      </c>
      <c r="Q11" s="504"/>
      <c r="R11" s="482"/>
      <c r="S11" s="485"/>
      <c r="T11" s="482"/>
      <c r="U11" s="505"/>
      <c r="V11" s="140" t="s">
        <v>20</v>
      </c>
      <c r="W11" s="68" t="s">
        <v>21</v>
      </c>
      <c r="X11" s="145" t="s">
        <v>20</v>
      </c>
      <c r="Y11" s="68" t="s">
        <v>21</v>
      </c>
      <c r="Z11" s="482"/>
    </row>
    <row r="12" spans="5:58" ht="18.75" customHeight="1">
      <c r="E12" s="120" t="s">
        <v>22</v>
      </c>
      <c r="F12" s="510" t="s">
        <v>23</v>
      </c>
      <c r="G12" s="510"/>
      <c r="H12" s="510"/>
      <c r="I12" s="510"/>
      <c r="J12" s="510"/>
      <c r="K12" s="510"/>
      <c r="L12" s="510"/>
      <c r="M12" s="510"/>
      <c r="N12" s="510"/>
      <c r="O12" s="510"/>
      <c r="P12" s="510"/>
      <c r="Q12" s="510"/>
      <c r="R12" s="510"/>
      <c r="S12" s="510"/>
      <c r="T12" s="510"/>
      <c r="U12" s="510"/>
      <c r="V12" s="510"/>
      <c r="W12" s="510"/>
      <c r="X12" s="510"/>
      <c r="Y12" s="510"/>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4</v>
      </c>
      <c r="I14" s="356">
        <f>+IF(COUNT(IndHUF!H20),IndHUF!H20,"")</f>
        <v>1014210</v>
      </c>
      <c r="J14" s="356" t="str">
        <f>+IF(COUNT(IndHUF!I20),IndHUF!I20,"")</f>
        <v/>
      </c>
      <c r="K14" s="133" t="str">
        <f>+IF(COUNT(IndHUF!J20),IndHUF!J20,"")</f>
        <v/>
      </c>
      <c r="L14" s="133">
        <f>+IF(COUNT(IndHUF!K20),IndHUF!K20,"")</f>
        <v>1014210</v>
      </c>
      <c r="M14" s="173">
        <f>+IFERROR(IF(COUNT(L14),ROUND(L14/'Shareholding Pattern'!$L$57*100,2),""),0)</f>
        <v>33.79</v>
      </c>
      <c r="N14" s="190">
        <f>+IF(COUNT(+IndHUF!M20),SUM(+IndHUF!M20),"")</f>
        <v>1014210</v>
      </c>
      <c r="O14" s="190" t="str">
        <f>+IF(COUNT(+IndHUF!N20),SUM(+IndHUF!N20),"")</f>
        <v/>
      </c>
      <c r="P14" s="356">
        <f>+IF(COUNT(IndHUF!O20),IndHUF!O20,"")</f>
        <v>1014210</v>
      </c>
      <c r="Q14" s="173">
        <f>+IF(COUNT(IndHUF!P20),IndHUF!P20,"")</f>
        <v>51.98</v>
      </c>
      <c r="R14" s="356" t="str">
        <f>+IF(COUNT(IndHUF!Q20),IndHUF!Q20,"")</f>
        <v/>
      </c>
      <c r="S14" s="356" t="str">
        <f>+IF(COUNT(IndHUF!R20),IndHUF!R20,"")</f>
        <v/>
      </c>
      <c r="T14" s="356" t="str">
        <f>+IF(COUNT(IndHUF!S20),IndHUF!S20,"")</f>
        <v/>
      </c>
      <c r="U14" s="134">
        <f>+IFERROR(IF(COUNT(L14,T14),ROUND(SUM(L14,T14)/SUM('Shareholding Pattern'!$L$57,'Shareholding Pattern'!$T$57)*100,2),""),0)</f>
        <v>33.79</v>
      </c>
      <c r="V14" s="211" t="str">
        <f>+IF(COUNT(IndHUF!U20),IndHUF!U20,"")</f>
        <v/>
      </c>
      <c r="W14" s="186" t="str">
        <f>+IFERROR(IF(COUNT(V14),ROUND(SUM(V14)/SUM(L14)*100,2),""),0)</f>
        <v/>
      </c>
      <c r="X14" s="211" t="str">
        <f>+IF(COUNT(IndHUF!W20),IndHUF!W20,"")</f>
        <v/>
      </c>
      <c r="Y14" s="134" t="str">
        <f>+IFERROR(IF(COUNT(X14),ROUND(SUM(X14)/SUM(L14)*100,2),""),0)</f>
        <v/>
      </c>
      <c r="Z14" s="356">
        <f>+IF(COUNT(IndHUF!Y20),IndHUF!Y20,"")</f>
        <v>1014210</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f>IFERROR(IF(COUNT(OtherIND!$AG$13),IF(OtherIND!$AG$13=0,"0",OtherIND!$AG$13),""),"")</f>
        <v>3</v>
      </c>
      <c r="I17" s="357">
        <f>IFERROR(IF(COUNT(OtherIND!J19),(OtherIND!J19),""),"")</f>
        <v>579870</v>
      </c>
      <c r="J17" s="357" t="str">
        <f>IFERROR(IF(COUNT(OtherIND!K19),(OtherIND!K19),""),"")</f>
        <v/>
      </c>
      <c r="K17" s="135" t="str">
        <f>IFERROR(IF(COUNT(OtherIND!L19),(OtherIND!L19),""),"")</f>
        <v/>
      </c>
      <c r="L17" s="135">
        <f>IFERROR(IF(COUNT(OtherIND!M19),(OtherIND!M19),""),"")</f>
        <v>579870</v>
      </c>
      <c r="M17" s="215">
        <f>+IFERROR(IF(COUNT(L17),ROUND(L17/'Shareholding Pattern'!$L$57*100,2),""),0)</f>
        <v>19.32</v>
      </c>
      <c r="N17" s="288">
        <f>IFERROR(IF(COUNT(OtherIND!O19),(OtherIND!O19),""),"")</f>
        <v>579870</v>
      </c>
      <c r="O17" s="190" t="str">
        <f>IFERROR(IF(COUNT(OtherIND!P19),(OtherIND!P19),""),"")</f>
        <v/>
      </c>
      <c r="P17" s="357">
        <f>IFERROR(IF(COUNT(OtherIND!Q19),(OtherIND!Q19),""),"")</f>
        <v>579870</v>
      </c>
      <c r="Q17" s="215">
        <f>IFERROR(IF(COUNT(OtherIND!R19),(OtherIND!R19),""),0)</f>
        <v>29.72</v>
      </c>
      <c r="R17" s="357" t="str">
        <f>IFERROR(IF(COUNT(OtherIND!S19),(OtherIND!S19),""),"")</f>
        <v/>
      </c>
      <c r="S17" s="357" t="str">
        <f>IFERROR(IF(COUNT(OtherIND!T19),(OtherIND!T19),""),"")</f>
        <v/>
      </c>
      <c r="T17" s="357" t="str">
        <f>IFERROR(IF(COUNT(OtherIND!U19),(OtherIND!U19),""),"")</f>
        <v/>
      </c>
      <c r="U17" s="136">
        <f>+IFERROR(IF(COUNT(L17,T17),ROUND(SUM(L17,T17)/SUM('Shareholding Pattern'!$L$57,'Shareholding Pattern'!$T$57)*100,2),""),0)</f>
        <v>19.32</v>
      </c>
      <c r="V17" s="211">
        <f>IFERROR(IF(COUNT(OtherIND!W19),(OtherIND!W19),""),"")</f>
        <v>0</v>
      </c>
      <c r="W17" s="234">
        <f t="shared" si="0"/>
        <v>0</v>
      </c>
      <c r="X17" s="211" t="str">
        <f>IFERROR(IF(COUNT(OtherIND!Y19),(OtherIND!Y19),""),"")</f>
        <v/>
      </c>
      <c r="Y17" s="136" t="str">
        <f t="shared" si="1"/>
        <v/>
      </c>
      <c r="Z17" s="357">
        <f>IFERROR(IF(COUNT(OtherIND!AA19),(OtherIND!AA19),""),"")</f>
        <v>579870</v>
      </c>
      <c r="AA17" s="101"/>
      <c r="AR17" t="s">
        <v>187</v>
      </c>
      <c r="AX17" t="s">
        <v>332</v>
      </c>
      <c r="AZ17" t="s">
        <v>390</v>
      </c>
      <c r="BF17" t="s">
        <v>369</v>
      </c>
    </row>
    <row r="18" spans="5:58" ht="20.100000000000001" customHeight="1">
      <c r="E18" s="468" t="s">
        <v>35</v>
      </c>
      <c r="F18" s="468"/>
      <c r="G18" s="468"/>
      <c r="H18" s="64">
        <f>+IFERROR(IF(COUNT(H14:H17),ROUND(SUM(H14:H17),0),""),"")</f>
        <v>7</v>
      </c>
      <c r="I18" s="64">
        <f t="shared" ref="I18:Z18" si="2">+IFERROR(IF(COUNT(I14:I17),ROUND(SUM(I14:I17),0),""),"")</f>
        <v>1594080</v>
      </c>
      <c r="J18" s="64" t="str">
        <f t="shared" si="2"/>
        <v/>
      </c>
      <c r="K18" s="4" t="str">
        <f t="shared" si="2"/>
        <v/>
      </c>
      <c r="L18" s="64">
        <f t="shared" si="2"/>
        <v>1594080</v>
      </c>
      <c r="M18" s="175">
        <f>+IFERROR(IF(COUNT(L18),ROUND(L18/'Shareholding Pattern'!$L$57*100,2),""),0)</f>
        <v>53.12</v>
      </c>
      <c r="N18" s="142">
        <f t="shared" si="2"/>
        <v>1594080</v>
      </c>
      <c r="O18" s="142" t="str">
        <f t="shared" si="2"/>
        <v/>
      </c>
      <c r="P18" s="64">
        <f t="shared" si="2"/>
        <v>1594080</v>
      </c>
      <c r="Q18" s="183">
        <f>IFERROR(IF(COUNT(P18),ROUND(P18/$P$58*100,2),""),0)</f>
        <v>81.7</v>
      </c>
      <c r="R18" s="64" t="str">
        <f t="shared" si="2"/>
        <v/>
      </c>
      <c r="S18" s="64" t="str">
        <f t="shared" si="2"/>
        <v/>
      </c>
      <c r="T18" s="64" t="str">
        <f t="shared" si="2"/>
        <v/>
      </c>
      <c r="U18" s="137">
        <f>+IFERROR(IF(COUNT(L18,T18),ROUND(SUM(L18,T18)/SUM('Shareholding Pattern'!$L$57,'Shareholding Pattern'!$T$57)*100,2),""),0)</f>
        <v>53.12</v>
      </c>
      <c r="V18" s="64">
        <f t="shared" si="2"/>
        <v>0</v>
      </c>
      <c r="W18" s="187">
        <f>+IFERROR(IF(COUNT(V18),ROUND(SUM(V18)/SUM(L18)*100,2),""),0)</f>
        <v>0</v>
      </c>
      <c r="X18" s="64" t="str">
        <f t="shared" si="2"/>
        <v/>
      </c>
      <c r="Y18" s="138" t="str">
        <f>+IFERROR(IF(COUNT(X18),ROUND(SUM(X18)/SUM(L18)*100,2),""),0)</f>
        <v/>
      </c>
      <c r="Z18" s="64">
        <f t="shared" si="2"/>
        <v>1594080</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68" t="s">
        <v>43</v>
      </c>
      <c r="F25" s="468"/>
      <c r="G25" s="468"/>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67" t="s">
        <v>105</v>
      </c>
      <c r="F26" s="467"/>
      <c r="G26" s="467"/>
      <c r="H26" s="160">
        <f t="shared" ref="H26:Z26" si="6">+IFERROR(IF(COUNT(H18,H25),ROUND(SUM(H18,H25),0),""),"")</f>
        <v>7</v>
      </c>
      <c r="I26" s="160">
        <f t="shared" si="6"/>
        <v>1594080</v>
      </c>
      <c r="J26" s="160" t="str">
        <f t="shared" si="6"/>
        <v/>
      </c>
      <c r="K26" s="158" t="str">
        <f t="shared" si="6"/>
        <v/>
      </c>
      <c r="L26" s="160">
        <f t="shared" si="6"/>
        <v>1594080</v>
      </c>
      <c r="M26" s="175">
        <f>+IFERROR(IF(COUNT(L26),ROUND(L26/'Shareholding Pattern'!$L$57*100,2),""),0)</f>
        <v>53.12</v>
      </c>
      <c r="N26" s="159">
        <f t="shared" si="6"/>
        <v>1594080</v>
      </c>
      <c r="O26" s="159" t="str">
        <f t="shared" si="6"/>
        <v/>
      </c>
      <c r="P26" s="160">
        <f t="shared" si="6"/>
        <v>1594080</v>
      </c>
      <c r="Q26" s="183">
        <f>IFERROR(IF(COUNT(P26),ROUND(P26/$P$58*100,2),""),0)</f>
        <v>81.7</v>
      </c>
      <c r="R26" s="358" t="str">
        <f t="shared" si="6"/>
        <v/>
      </c>
      <c r="S26" s="358" t="str">
        <f t="shared" si="6"/>
        <v/>
      </c>
      <c r="T26" s="160" t="str">
        <f t="shared" si="6"/>
        <v/>
      </c>
      <c r="U26" s="137">
        <f>+IFERROR(IF(COUNT(L26,T26),ROUND(SUM(L26,T26)/SUM('Shareholding Pattern'!$L$57,'Shareholding Pattern'!$T$57)*100,2),""),0)</f>
        <v>53.12</v>
      </c>
      <c r="V26" s="160">
        <f t="shared" si="6"/>
        <v>0</v>
      </c>
      <c r="W26" s="187">
        <f>+IFERROR(IF(COUNT(V26),ROUND(SUM(V26)/SUM(L26)*100,2),""),0)</f>
        <v>0</v>
      </c>
      <c r="X26" s="160" t="str">
        <f t="shared" si="6"/>
        <v/>
      </c>
      <c r="Y26" s="138" t="str">
        <f t="shared" si="4"/>
        <v/>
      </c>
      <c r="Z26" s="160">
        <f t="shared" si="6"/>
        <v>1594080</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507</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6" t="s">
        <v>40</v>
      </c>
      <c r="G29" s="487"/>
      <c r="H29" s="487"/>
      <c r="I29" s="487"/>
      <c r="J29" s="487"/>
      <c r="K29" s="487"/>
      <c r="L29" s="487"/>
      <c r="M29" s="487"/>
      <c r="N29" s="487"/>
      <c r="O29" s="487"/>
      <c r="P29" s="487"/>
      <c r="Q29" s="487"/>
      <c r="R29" s="487"/>
      <c r="S29" s="487"/>
      <c r="T29" s="487"/>
      <c r="U29" s="487"/>
      <c r="V29" s="487"/>
      <c r="W29" s="487"/>
      <c r="X29" s="487"/>
      <c r="Y29" s="487"/>
      <c r="Z29" s="487"/>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471"/>
      <c r="Y30" s="472"/>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6"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473"/>
      <c r="Y31" s="474"/>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6"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473"/>
      <c r="Y32" s="474"/>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6"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473"/>
      <c r="Y33" s="474"/>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6"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473"/>
      <c r="Y34" s="474"/>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6"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473"/>
      <c r="Y35" s="474"/>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6"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473"/>
      <c r="Y36" s="474"/>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6"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473"/>
      <c r="Y37" s="474"/>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6"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473"/>
      <c r="Y38" s="474"/>
      <c r="Z38" s="296"/>
      <c r="AR38" t="s">
        <v>203</v>
      </c>
      <c r="AX38" t="s">
        <v>345</v>
      </c>
      <c r="AZ38" t="s">
        <v>247</v>
      </c>
      <c r="BF38" t="s">
        <v>377</v>
      </c>
    </row>
    <row r="39" spans="5:58" ht="20.100000000000001" customHeight="1">
      <c r="E39" s="468" t="s">
        <v>57</v>
      </c>
      <c r="F39" s="468"/>
      <c r="G39" s="468"/>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473"/>
      <c r="Y39" s="474"/>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3" t="str">
        <f t="shared" ref="P40" si="14">+IFERROR(IF(COUNT(N40:O40),ROUND(SUM(N40:O40),0),""),"")</f>
        <v/>
      </c>
      <c r="Q40" s="224" t="str">
        <f>+IFERROR(IF(COUNT(P40),ROUND(P40/'Shareholding Pattern'!$P$58*100,2),""),"")</f>
        <v/>
      </c>
      <c r="R40" s="296"/>
      <c r="S40" s="296"/>
      <c r="T40" s="363" t="str">
        <f t="shared" ref="T40" si="15">+IFERROR(IF(COUNT(R40:S40),ROUND(SUM(R40:S40),0),""),"")</f>
        <v/>
      </c>
      <c r="U40" s="225" t="str">
        <f>+IFERROR(IF(COUNT(L40,T40),ROUND(SUM(L40,T40)/SUM('Shareholding Pattern'!$L$57,'Shareholding Pattern'!$T$57)*100,2),""),"")</f>
        <v/>
      </c>
      <c r="V40" s="296"/>
      <c r="W40" s="355" t="str">
        <f t="shared" si="8"/>
        <v/>
      </c>
      <c r="X40" s="473"/>
      <c r="Y40" s="474"/>
      <c r="Z40" s="296"/>
      <c r="AR40" t="s">
        <v>205</v>
      </c>
      <c r="AX40" t="s">
        <v>226</v>
      </c>
      <c r="AZ40" t="s">
        <v>248</v>
      </c>
      <c r="BF40" t="s">
        <v>382</v>
      </c>
    </row>
    <row r="41" spans="5:58" ht="20.100000000000001" customHeight="1">
      <c r="E41" s="468" t="s">
        <v>62</v>
      </c>
      <c r="F41" s="468"/>
      <c r="G41" s="468"/>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473"/>
      <c r="Y41" s="474"/>
      <c r="Z41" s="53" t="str">
        <f t="shared" ref="Z41" si="17">+IF(COUNT(Z40),SUM(Z40),"")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473"/>
      <c r="Y42" s="474"/>
      <c r="Z42" s="370"/>
    </row>
    <row r="43" spans="5:58" ht="51.75" customHeight="1">
      <c r="E43" s="149" t="s">
        <v>76</v>
      </c>
      <c r="F43" s="249" t="s">
        <v>65</v>
      </c>
      <c r="H43" s="296">
        <v>44</v>
      </c>
      <c r="I43" s="296">
        <v>357000</v>
      </c>
      <c r="J43" s="296"/>
      <c r="K43" s="296"/>
      <c r="L43" s="226">
        <f>+IFERROR(IF(COUNT(I43:K43),ROUND(SUM(I43:K43),0),""),"")</f>
        <v>357000</v>
      </c>
      <c r="M43" s="227">
        <f>+IFERROR(IF(COUNT(L43),ROUND(L43/'Shareholding Pattern'!$L$57*100,2),""),"")</f>
        <v>11.9</v>
      </c>
      <c r="N43" s="296">
        <v>357000</v>
      </c>
      <c r="O43" s="296"/>
      <c r="P43" s="226">
        <f t="shared" ref="P43" si="18">+IFERROR(IF(COUNT(N43:O43),ROUND(SUM(N43:O43),0),""),"")</f>
        <v>357000</v>
      </c>
      <c r="Q43" s="180">
        <f>+IFERROR(IF(COUNT(P43),ROUND(P43/'Shareholding Pattern'!$P$58*100,2),""),"")</f>
        <v>18.3</v>
      </c>
      <c r="R43" s="296"/>
      <c r="S43" s="296"/>
      <c r="T43" s="226" t="str">
        <f>+IFERROR(IF(COUNT(R43:S43),ROUND(SUM(R43:S43),0),""),"")</f>
        <v/>
      </c>
      <c r="U43" s="229">
        <f>+IFERROR(IF(COUNT(L43,T43),ROUND(SUM(L43,T43)/SUM('Shareholding Pattern'!$L$57,'Shareholding Pattern'!$T$57)*100,2),""),"")</f>
        <v>11.9</v>
      </c>
      <c r="V43" s="296"/>
      <c r="W43" s="186" t="str">
        <f t="shared" ref="W43:W50" si="19">+IFERROR(IF(COUNT(V43),ROUND(SUM(V43)/SUM(L43)*100,2),""),0)</f>
        <v/>
      </c>
      <c r="X43" s="473"/>
      <c r="Y43" s="474"/>
      <c r="Z43" s="296">
        <v>357000</v>
      </c>
      <c r="AR43" t="s">
        <v>206</v>
      </c>
    </row>
    <row r="44" spans="5:58" ht="43.5" customHeight="1">
      <c r="E44" s="149" t="s">
        <v>77</v>
      </c>
      <c r="F44" s="250" t="s">
        <v>66</v>
      </c>
      <c r="H44" s="296"/>
      <c r="I44" s="296"/>
      <c r="J44" s="296"/>
      <c r="K44" s="296"/>
      <c r="L44" s="226" t="str">
        <f t="shared" ref="L44:L50" si="20">+IFERROR(IF(COUNT(I44:K44),ROUND(SUM(I44:K44),0),""),"")</f>
        <v/>
      </c>
      <c r="M44" s="227" t="str">
        <f>+IFERROR(IF(COUNT(L44),ROUND(L44/'Shareholding Pattern'!$L$57*100,2),""),"")</f>
        <v/>
      </c>
      <c r="N44" s="296"/>
      <c r="O44" s="296"/>
      <c r="P44" s="226" t="str">
        <f t="shared" ref="P44:P48" si="21">+IFERROR(IF(COUNT(N44:O44),ROUND(SUM(N44:O44),0),""),"")</f>
        <v/>
      </c>
      <c r="Q44" s="180" t="str">
        <f>+IFERROR(IF(COUNT(P44),ROUND(P44/'Shareholding Pattern'!$P$58*100,2),""),"")</f>
        <v/>
      </c>
      <c r="R44" s="296"/>
      <c r="S44" s="296"/>
      <c r="T44" s="226" t="str">
        <f t="shared" ref="T44:T50" si="22">+IFERROR(IF(COUNT(R44:S44),ROUND(SUM(R44:S44),0),""),"")</f>
        <v/>
      </c>
      <c r="U44" s="229" t="str">
        <f>+IFERROR(IF(COUNT(L44,T44),ROUND(SUM(L44,T44)/SUM('Shareholding Pattern'!$L$57,'Shareholding Pattern'!$T$57)*100,2),""),"")</f>
        <v/>
      </c>
      <c r="V44" s="296"/>
      <c r="W44" s="186" t="str">
        <f t="shared" si="19"/>
        <v/>
      </c>
      <c r="X44" s="473"/>
      <c r="Y44" s="474"/>
      <c r="Z44" s="296"/>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473"/>
      <c r="Y45" s="474"/>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473"/>
      <c r="Y46" s="474"/>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473"/>
      <c r="Y47" s="474"/>
      <c r="Z47" s="296"/>
      <c r="AR47" t="s">
        <v>210</v>
      </c>
    </row>
    <row r="48" spans="5:58" ht="20.100000000000001" customHeight="1">
      <c r="E48" s="167" t="s">
        <v>42</v>
      </c>
      <c r="F48" s="253" t="s">
        <v>33</v>
      </c>
      <c r="H48" s="296">
        <v>16</v>
      </c>
      <c r="I48" s="296">
        <v>1050000</v>
      </c>
      <c r="J48" s="296"/>
      <c r="K48" s="296"/>
      <c r="L48" s="230">
        <f t="shared" si="20"/>
        <v>1050000</v>
      </c>
      <c r="M48" s="231">
        <f>+IFERROR(IF(COUNT(L48),ROUND(L48/'Shareholding Pattern'!$L$57*100,2),""),"")</f>
        <v>34.99</v>
      </c>
      <c r="N48" s="296">
        <v>0</v>
      </c>
      <c r="O48" s="296"/>
      <c r="P48" s="230">
        <f t="shared" si="21"/>
        <v>0</v>
      </c>
      <c r="Q48" s="232">
        <f>+IFERROR(IF(COUNT(P48),ROUND(P48/'Shareholding Pattern'!$P$58*100,2),""),"")</f>
        <v>0</v>
      </c>
      <c r="R48" s="296"/>
      <c r="S48" s="296"/>
      <c r="T48" s="230" t="str">
        <f t="shared" si="22"/>
        <v/>
      </c>
      <c r="U48" s="233">
        <f>+IFERROR(IF(COUNT(L48,T48),ROUND(SUM(L48,T48)/SUM('Shareholding Pattern'!$L$57,'Shareholding Pattern'!$T$57)*100,2),""),"")</f>
        <v>34.99</v>
      </c>
      <c r="V48" s="296"/>
      <c r="W48" s="234" t="str">
        <f t="shared" si="19"/>
        <v/>
      </c>
      <c r="X48" s="473"/>
      <c r="Y48" s="474"/>
      <c r="Z48" s="296">
        <v>1050000</v>
      </c>
      <c r="AR48" t="s">
        <v>211</v>
      </c>
    </row>
    <row r="49" spans="5:44" ht="20.100000000000001" customHeight="1">
      <c r="E49" s="468" t="s">
        <v>70</v>
      </c>
      <c r="F49" s="468"/>
      <c r="G49" s="468"/>
      <c r="H49" s="194">
        <f>+IFERROR(IF(COUNT(H43:H48),ROUND(SUM(H43:H48),0),""),"")</f>
        <v>60</v>
      </c>
      <c r="I49" s="194">
        <f t="shared" ref="I49:V49" si="23">+IFERROR(IF(COUNT(I43:I48),ROUND(SUM(I43:I48),0),""),"")</f>
        <v>1407000</v>
      </c>
      <c r="J49" s="194" t="str">
        <f t="shared" si="23"/>
        <v/>
      </c>
      <c r="K49" s="169" t="str">
        <f t="shared" si="23"/>
        <v/>
      </c>
      <c r="L49" s="193">
        <f t="shared" si="20"/>
        <v>1407000</v>
      </c>
      <c r="M49" s="177">
        <f>+IFERROR(IF(COUNT(L49),ROUND(L49/'Shareholding Pattern'!$L$57*100,2),""),"")</f>
        <v>46.88</v>
      </c>
      <c r="N49" s="170">
        <f t="shared" si="23"/>
        <v>357000</v>
      </c>
      <c r="O49" s="170" t="str">
        <f t="shared" si="23"/>
        <v/>
      </c>
      <c r="P49" s="193">
        <f t="shared" ref="P49" si="24">+IFERROR(IF(COUNT(N49:O49),ROUND(SUM(N49:O49),0),""),"")</f>
        <v>357000</v>
      </c>
      <c r="Q49" s="181">
        <f>+IFERROR(IF(COUNT(P49),ROUND(P49/'Shareholding Pattern'!$P$58*100,2),""),"")</f>
        <v>18.3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46.88</v>
      </c>
      <c r="V49" s="170" t="str">
        <f t="shared" si="23"/>
        <v/>
      </c>
      <c r="W49" s="187" t="str">
        <f t="shared" si="19"/>
        <v/>
      </c>
      <c r="X49" s="473"/>
      <c r="Y49" s="474"/>
      <c r="Z49" s="194">
        <f t="shared" ref="Z49" si="26">+IFERROR(IF(COUNT(Z43:Z48),ROUND(SUM(Z43:Z48),0),""),"")</f>
        <v>1407000</v>
      </c>
      <c r="AR49" t="s">
        <v>212</v>
      </c>
    </row>
    <row r="50" spans="5:44" ht="20.100000000000001" customHeight="1">
      <c r="E50" s="467" t="s">
        <v>106</v>
      </c>
      <c r="F50" s="467"/>
      <c r="G50" s="467"/>
      <c r="H50" s="194">
        <f>+IFERROR(IF(COUNT(H39,H41,H49),ROUND(SUM(H39,H41,H49),0),""),"")</f>
        <v>60</v>
      </c>
      <c r="I50" s="194">
        <f t="shared" ref="I50:V50" si="27">+IFERROR(IF(COUNT(I39,I41,I49),ROUND(SUM(I39,I41,I49),0),""),"")</f>
        <v>1407000</v>
      </c>
      <c r="J50" s="194" t="str">
        <f t="shared" si="27"/>
        <v/>
      </c>
      <c r="K50" s="194" t="str">
        <f t="shared" si="27"/>
        <v/>
      </c>
      <c r="L50" s="193">
        <f t="shared" si="20"/>
        <v>1407000</v>
      </c>
      <c r="M50" s="177">
        <f>+IFERROR(IF(COUNT(L50),ROUND(L50/'Shareholding Pattern'!$L$57*100,2),""),"")</f>
        <v>46.88</v>
      </c>
      <c r="N50" s="170">
        <f t="shared" si="27"/>
        <v>357000</v>
      </c>
      <c r="O50" s="170" t="str">
        <f t="shared" si="27"/>
        <v/>
      </c>
      <c r="P50" s="194">
        <f t="shared" si="27"/>
        <v>357000</v>
      </c>
      <c r="Q50" s="181">
        <f>+IFERROR(IF(COUNT(P50),ROUND(P50/'Shareholding Pattern'!$P$58*100,2),""),"")</f>
        <v>18.3</v>
      </c>
      <c r="R50" s="194" t="str">
        <f>+IFERROR(IF(COUNT(R39,R40,R49),ROUND(SUM(R39,R40,R49),0),""),"")</f>
        <v/>
      </c>
      <c r="S50" s="194" t="str">
        <f>+IFERROR(IF(COUNT(S39,S40,S49),ROUND(SUM(S39,S40,S49),0),""),"")</f>
        <v/>
      </c>
      <c r="T50" s="364" t="str">
        <f t="shared" si="22"/>
        <v/>
      </c>
      <c r="U50" s="171">
        <f>+IFERROR(IF(COUNT(L50,T50),ROUND(SUM(L50,T50)/SUM('Shareholding Pattern'!$L$57,'Shareholding Pattern'!$T$57)*100,2),""),"")</f>
        <v>46.88</v>
      </c>
      <c r="V50" s="170" t="str">
        <f t="shared" si="27"/>
        <v/>
      </c>
      <c r="W50" s="187" t="str">
        <f t="shared" si="19"/>
        <v/>
      </c>
      <c r="X50" s="475"/>
      <c r="Y50" s="476"/>
      <c r="Z50" s="194">
        <f t="shared" ref="Z50" si="28">+IFERROR(IF(COUNT(Z39,Z41,Z49),ROUND(SUM(Z39,Z41,Z49),0),""),"")</f>
        <v>1407000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7" t="s">
        <v>59</v>
      </c>
      <c r="G53" s="508"/>
      <c r="H53" s="508"/>
      <c r="I53" s="508"/>
      <c r="J53" s="508"/>
      <c r="K53" s="508"/>
      <c r="L53" s="508"/>
      <c r="M53" s="508"/>
      <c r="N53" s="508"/>
      <c r="O53" s="508"/>
      <c r="P53" s="508"/>
      <c r="Q53" s="508"/>
      <c r="R53" s="508"/>
      <c r="S53" s="508"/>
      <c r="T53" s="508"/>
      <c r="U53" s="508"/>
      <c r="V53" s="508"/>
      <c r="W53" s="508"/>
      <c r="X53" s="508"/>
      <c r="Y53" s="508"/>
      <c r="Z53" s="509"/>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88"/>
      <c r="Y54" s="489"/>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90"/>
      <c r="Y55" s="491"/>
      <c r="Z55" s="296"/>
      <c r="AR55" t="s">
        <v>215</v>
      </c>
    </row>
    <row r="56" spans="5:44" ht="31.5" customHeight="1">
      <c r="E56" s="469" t="s">
        <v>73</v>
      </c>
      <c r="F56" s="469"/>
      <c r="G56" s="469"/>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90"/>
      <c r="Y56" s="491"/>
      <c r="Z56" s="151" t="str">
        <f t="shared" si="30"/>
        <v/>
      </c>
      <c r="AR56" t="s">
        <v>216</v>
      </c>
    </row>
    <row r="57" spans="5:44" ht="26.25" customHeight="1">
      <c r="E57" s="470" t="s">
        <v>74</v>
      </c>
      <c r="F57" s="470"/>
      <c r="G57" s="470"/>
      <c r="H57" s="151">
        <f t="shared" ref="H57:Z57" si="31">+IFERROR(IF(COUNT(H26,H50,H55),ROUND(SUM(H26,H50,H55),0),""),"")</f>
        <v>67</v>
      </c>
      <c r="I57" s="151">
        <f t="shared" si="31"/>
        <v>3001080</v>
      </c>
      <c r="J57" s="151" t="str">
        <f t="shared" si="31"/>
        <v/>
      </c>
      <c r="K57" s="151" t="str">
        <f t="shared" si="31"/>
        <v/>
      </c>
      <c r="L57" s="151">
        <f t="shared" si="31"/>
        <v>3001080</v>
      </c>
      <c r="M57" s="179">
        <f>+IFERROR(IF(COUNT(L57),ROUND(L57/'Shareholding Pattern'!$L$57*100,2),""),0)</f>
        <v>100</v>
      </c>
      <c r="N57" s="155">
        <f t="shared" si="31"/>
        <v>1951080</v>
      </c>
      <c r="O57" s="155" t="str">
        <f t="shared" si="31"/>
        <v/>
      </c>
      <c r="P57" s="151">
        <f t="shared" si="31"/>
        <v>1951080</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f t="shared" si="31"/>
        <v>0</v>
      </c>
      <c r="W57" s="186">
        <f t="shared" si="29"/>
        <v>0</v>
      </c>
      <c r="X57" s="492"/>
      <c r="Y57" s="493"/>
      <c r="Z57" s="151">
        <f t="shared" si="31"/>
        <v>3001080</v>
      </c>
    </row>
    <row r="58" spans="5:44" ht="22.5" customHeight="1">
      <c r="E58" s="470" t="s">
        <v>75</v>
      </c>
      <c r="F58" s="470"/>
      <c r="G58" s="470"/>
      <c r="H58" s="151">
        <f t="shared" ref="H58:Z58" si="32">+IFERROR(IF(COUNT(H26,H50,H56),ROUND(SUM(H26,H50,H56),0),""),"")</f>
        <v>67</v>
      </c>
      <c r="I58" s="151">
        <f t="shared" si="32"/>
        <v>3001080</v>
      </c>
      <c r="J58" s="151" t="str">
        <f t="shared" si="32"/>
        <v/>
      </c>
      <c r="K58" s="151" t="str">
        <f t="shared" si="32"/>
        <v/>
      </c>
      <c r="L58" s="151">
        <f t="shared" si="32"/>
        <v>3001080</v>
      </c>
      <c r="M58" s="292">
        <f>+IFERROR(IF(COUNT(L57),ROUND(L57/'Shareholding Pattern'!$L$57*100,2),""),"")</f>
        <v>100</v>
      </c>
      <c r="N58" s="155">
        <f t="shared" si="32"/>
        <v>1951080</v>
      </c>
      <c r="O58" s="155" t="str">
        <f t="shared" si="32"/>
        <v/>
      </c>
      <c r="P58" s="151">
        <f t="shared" si="32"/>
        <v>1951080</v>
      </c>
      <c r="Q58" s="180">
        <f>+IFERROR(IF(COUNT(P58),ROUND(P58/'Shareholding Pattern'!$P$58*100,2),""),"")</f>
        <v>100</v>
      </c>
      <c r="R58" s="151" t="str">
        <f t="shared" si="32"/>
        <v/>
      </c>
      <c r="S58" s="151" t="str">
        <f t="shared" si="32"/>
        <v/>
      </c>
      <c r="T58" s="151" t="str">
        <f t="shared" si="32"/>
        <v/>
      </c>
      <c r="U58" s="293">
        <f t="shared" si="32"/>
        <v>100</v>
      </c>
      <c r="V58" s="151">
        <f t="shared" si="32"/>
        <v>0</v>
      </c>
      <c r="W58" s="186">
        <f t="shared" si="29"/>
        <v>0</v>
      </c>
      <c r="X58" s="151" t="str">
        <f t="shared" si="32"/>
        <v/>
      </c>
      <c r="Y58" s="186" t="str">
        <f>+IFERROR(IF(COUNT(X58),ROUND(SUM(X58)/SUM(L58)*100,2),""),0)</f>
        <v/>
      </c>
      <c r="Z58" s="151">
        <f t="shared" si="32"/>
        <v>3001080</v>
      </c>
      <c r="AR58" t="s">
        <v>217</v>
      </c>
    </row>
    <row r="59" spans="5:44" ht="35.1" customHeight="1">
      <c r="E59" s="479" t="s">
        <v>183</v>
      </c>
      <c r="F59" s="480"/>
      <c r="G59" s="480"/>
      <c r="H59" s="480"/>
      <c r="I59" s="480"/>
      <c r="J59" s="480"/>
      <c r="K59" s="480"/>
      <c r="L59" s="480"/>
      <c r="M59" s="481"/>
      <c r="N59" s="477"/>
      <c r="O59" s="478"/>
      <c r="P59" s="365"/>
      <c r="Q59" s="264"/>
      <c r="R59" s="362"/>
      <c r="S59" s="362"/>
      <c r="T59" s="362"/>
      <c r="U59" s="264"/>
      <c r="V59" s="264"/>
      <c r="W59" s="264"/>
      <c r="X59" s="465"/>
      <c r="Y59" s="465"/>
      <c r="Z59" s="466"/>
    </row>
    <row r="60" spans="5:44" ht="35.1" customHeight="1">
      <c r="E60" s="479" t="s">
        <v>587</v>
      </c>
      <c r="F60" s="480"/>
      <c r="G60" s="480"/>
      <c r="H60" s="480"/>
      <c r="I60" s="480"/>
      <c r="J60" s="480"/>
      <c r="K60" s="480"/>
      <c r="L60" s="480"/>
      <c r="M60" s="481"/>
      <c r="N60" s="514"/>
      <c r="O60" s="478"/>
      <c r="P60" s="365"/>
      <c r="Q60" s="264"/>
      <c r="R60" s="362"/>
      <c r="S60" s="362"/>
      <c r="T60" s="362"/>
      <c r="U60" s="264"/>
      <c r="V60" s="264"/>
      <c r="W60" s="264"/>
      <c r="X60" s="465"/>
      <c r="Y60" s="465"/>
      <c r="Z60" s="466"/>
    </row>
    <row r="61" spans="5:44" ht="35.1" customHeight="1">
      <c r="E61" s="479" t="s">
        <v>588</v>
      </c>
      <c r="F61" s="480"/>
      <c r="G61" s="480"/>
      <c r="H61" s="480"/>
      <c r="I61" s="480"/>
      <c r="J61" s="480"/>
      <c r="K61" s="480"/>
      <c r="L61" s="480"/>
      <c r="M61" s="481"/>
      <c r="N61" s="514"/>
      <c r="O61" s="478"/>
      <c r="P61" s="365"/>
      <c r="Q61" s="264"/>
      <c r="R61" s="362"/>
      <c r="S61" s="362"/>
      <c r="T61" s="362"/>
      <c r="U61" s="264"/>
      <c r="V61" s="264"/>
      <c r="W61" s="264"/>
      <c r="X61" s="465"/>
      <c r="Y61" s="465"/>
      <c r="Z61" s="466"/>
    </row>
    <row r="62" spans="5:44" ht="35.1" customHeight="1">
      <c r="E62" s="479" t="s">
        <v>589</v>
      </c>
      <c r="F62" s="480"/>
      <c r="G62" s="480"/>
      <c r="H62" s="480"/>
      <c r="I62" s="480"/>
      <c r="J62" s="480"/>
      <c r="K62" s="480"/>
      <c r="L62" s="480"/>
      <c r="M62" s="481"/>
      <c r="N62" s="477"/>
      <c r="O62" s="478"/>
      <c r="P62" s="365"/>
      <c r="Q62" s="264"/>
      <c r="R62" s="362"/>
      <c r="S62" s="362"/>
      <c r="T62" s="362"/>
      <c r="U62" s="264"/>
      <c r="V62" s="264"/>
      <c r="W62" s="264"/>
      <c r="X62" s="465"/>
      <c r="Y62" s="465"/>
      <c r="Z62" s="466"/>
    </row>
    <row r="63" spans="5:44"/>
  </sheetData>
  <sheetProtection password="F884"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6" spans="5:45" hidden="1"/>
    <row r="9" spans="5:45" ht="29.25" customHeight="1">
      <c r="E9" s="457" t="s">
        <v>137</v>
      </c>
      <c r="F9" s="457" t="s">
        <v>136</v>
      </c>
      <c r="G9" s="517" t="s">
        <v>1</v>
      </c>
      <c r="H9" s="517" t="s">
        <v>3</v>
      </c>
      <c r="I9" s="517" t="s">
        <v>4</v>
      </c>
      <c r="J9" s="517" t="s">
        <v>5</v>
      </c>
      <c r="K9" s="517" t="s">
        <v>6</v>
      </c>
      <c r="L9" s="517" t="s">
        <v>7</v>
      </c>
      <c r="M9" s="518" t="s">
        <v>8</v>
      </c>
      <c r="N9" s="519"/>
      <c r="O9" s="519"/>
      <c r="P9" s="520"/>
      <c r="Q9" s="517" t="s">
        <v>9</v>
      </c>
      <c r="R9" s="517" t="s">
        <v>505</v>
      </c>
      <c r="S9" s="517" t="s">
        <v>134</v>
      </c>
      <c r="T9" s="457" t="s">
        <v>143</v>
      </c>
      <c r="U9" s="494" t="s">
        <v>12</v>
      </c>
      <c r="V9" s="495"/>
      <c r="W9" s="494" t="s">
        <v>13</v>
      </c>
      <c r="X9" s="495"/>
      <c r="Y9" s="517" t="s">
        <v>14</v>
      </c>
      <c r="Z9" s="456" t="s">
        <v>499</v>
      </c>
      <c r="AA9" s="517" t="s">
        <v>517</v>
      </c>
    </row>
    <row r="10" spans="5:45" ht="31.5" customHeight="1">
      <c r="E10" s="515"/>
      <c r="F10" s="512"/>
      <c r="G10" s="515"/>
      <c r="H10" s="515"/>
      <c r="I10" s="515"/>
      <c r="J10" s="515"/>
      <c r="K10" s="515"/>
      <c r="L10" s="515"/>
      <c r="M10" s="463" t="s">
        <v>135</v>
      </c>
      <c r="N10" s="502"/>
      <c r="O10" s="503"/>
      <c r="P10" s="517" t="s">
        <v>16</v>
      </c>
      <c r="Q10" s="515"/>
      <c r="R10" s="515"/>
      <c r="S10" s="515"/>
      <c r="T10" s="515"/>
      <c r="U10" s="498"/>
      <c r="V10" s="499"/>
      <c r="W10" s="498"/>
      <c r="X10" s="499"/>
      <c r="Y10" s="515"/>
      <c r="Z10" s="500"/>
      <c r="AA10" s="515"/>
    </row>
    <row r="11" spans="5:45" ht="78.75" customHeight="1">
      <c r="E11" s="516"/>
      <c r="F11" s="513"/>
      <c r="G11" s="516"/>
      <c r="H11" s="516"/>
      <c r="I11" s="516"/>
      <c r="J11" s="516"/>
      <c r="K11" s="516"/>
      <c r="L11" s="516"/>
      <c r="M11" s="33" t="s">
        <v>141</v>
      </c>
      <c r="N11" s="33" t="s">
        <v>18</v>
      </c>
      <c r="O11" s="32" t="s">
        <v>19</v>
      </c>
      <c r="P11" s="516"/>
      <c r="Q11" s="516"/>
      <c r="R11" s="516"/>
      <c r="S11" s="516"/>
      <c r="T11" s="516"/>
      <c r="U11" s="32" t="s">
        <v>20</v>
      </c>
      <c r="V11" s="32" t="s">
        <v>21</v>
      </c>
      <c r="W11" s="32" t="s">
        <v>20</v>
      </c>
      <c r="X11" s="32" t="s">
        <v>21</v>
      </c>
      <c r="Y11" s="516"/>
      <c r="Z11" s="500"/>
      <c r="AA11" s="516"/>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IF(COUNT(H19:$Y$15004)=0,"",SUM(AC1:AC65536))</f>
        <v>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85" t="s">
        <v>655</v>
      </c>
      <c r="G15" s="386" t="s">
        <v>659</v>
      </c>
      <c r="H15" s="47">
        <v>607770</v>
      </c>
      <c r="I15" s="47"/>
      <c r="J15" s="47"/>
      <c r="K15" s="384">
        <f>+IFERROR(IF(COUNT(H15:J15),ROUND(SUM(H15:J15),0),""),"")</f>
        <v>607770</v>
      </c>
      <c r="L15" s="51">
        <f>+IFERROR(IF(COUNT(K15),ROUND(K15/'Shareholding Pattern'!$L$57*100,2),""),0)</f>
        <v>20.25</v>
      </c>
      <c r="M15" s="207">
        <f>IF(H15="","",H15)</f>
        <v>607770</v>
      </c>
      <c r="N15" s="207"/>
      <c r="O15" s="285">
        <f>+IFERROR(IF(COUNT(M15:N15),ROUND(SUM(M15,N15),2),""),"")</f>
        <v>607770</v>
      </c>
      <c r="P15" s="51">
        <f>+IFERROR(IF(COUNT(O15),ROUND(O15/('Shareholding Pattern'!$P$58)*100,2),""),0)</f>
        <v>31.15</v>
      </c>
      <c r="Q15" s="47"/>
      <c r="R15" s="47"/>
      <c r="S15" s="384" t="str">
        <f>+IFERROR(IF(COUNT(Q15:R15),ROUND(SUM(Q15:R15),0),""),"")</f>
        <v/>
      </c>
      <c r="T15" s="17">
        <f>+IFERROR(IF(COUNT(K15,S15),ROUND(SUM(S15,K15)/SUM('Shareholding Pattern'!$L$57,'Shareholding Pattern'!$T$57)*100,2),""),0)</f>
        <v>20.25</v>
      </c>
      <c r="U15" s="47"/>
      <c r="V15" s="285" t="str">
        <f>+IFERROR(IF(COUNT(U15),ROUND(SUM(U15)/SUM(K15)*100,2),""),0)</f>
        <v/>
      </c>
      <c r="W15" s="47"/>
      <c r="X15" s="17" t="str">
        <f>+IFERROR(IF(COUNT(W15),ROUND(SUM(W15)/SUM(K15)*100,2),""),0)</f>
        <v/>
      </c>
      <c r="Y15" s="47">
        <v>607770</v>
      </c>
      <c r="Z15" s="284"/>
      <c r="AA15" s="336"/>
      <c r="AB15" s="11"/>
      <c r="AC15" s="11">
        <f>IF(SUM(H15:Y15)&gt;0,1,0)</f>
        <v>1</v>
      </c>
    </row>
    <row r="16" spans="5:45" ht="24.75" customHeight="1">
      <c r="E16" s="195">
        <v>2</v>
      </c>
      <c r="F16" s="385" t="s">
        <v>656</v>
      </c>
      <c r="G16" s="386" t="s">
        <v>660</v>
      </c>
      <c r="H16" s="47">
        <v>195000</v>
      </c>
      <c r="I16" s="47"/>
      <c r="J16" s="47"/>
      <c r="K16" s="384">
        <f>+IFERROR(IF(COUNT(H16:J16),ROUND(SUM(H16:J16),0),""),"")</f>
        <v>195000</v>
      </c>
      <c r="L16" s="51">
        <f>+IFERROR(IF(COUNT(K16),ROUND(K16/'Shareholding Pattern'!$L$57*100,2),""),0)</f>
        <v>6.5</v>
      </c>
      <c r="M16" s="207">
        <f>IF(H16="","",H16)</f>
        <v>195000</v>
      </c>
      <c r="N16" s="207"/>
      <c r="O16" s="285">
        <f>+IFERROR(IF(COUNT(M16:N16),ROUND(SUM(M16,N16),2),""),"")</f>
        <v>195000</v>
      </c>
      <c r="P16" s="51">
        <f>+IFERROR(IF(COUNT(O16),ROUND(O16/('Shareholding Pattern'!$P$58)*100,2),""),0)</f>
        <v>9.99</v>
      </c>
      <c r="Q16" s="47"/>
      <c r="R16" s="47"/>
      <c r="S16" s="384" t="str">
        <f>+IFERROR(IF(COUNT(Q16:R16),ROUND(SUM(Q16:R16),0),""),"")</f>
        <v/>
      </c>
      <c r="T16" s="17">
        <f>+IFERROR(IF(COUNT(K16,S16),ROUND(SUM(S16,K16)/SUM('Shareholding Pattern'!$L$57,'Shareholding Pattern'!$T$57)*100,2),""),0)</f>
        <v>6.5</v>
      </c>
      <c r="U16" s="47"/>
      <c r="V16" s="285" t="str">
        <f>+IFERROR(IF(COUNT(U16),ROUND(SUM(U16)/SUM(K16)*100,2),""),0)</f>
        <v/>
      </c>
      <c r="W16" s="47"/>
      <c r="X16" s="17" t="str">
        <f>+IFERROR(IF(COUNT(W16),ROUND(SUM(W16)/SUM(K16)*100,2),""),0)</f>
        <v/>
      </c>
      <c r="Y16" s="47">
        <v>195000</v>
      </c>
      <c r="Z16" s="284"/>
      <c r="AA16" s="336"/>
      <c r="AB16" s="11"/>
      <c r="AC16" s="11">
        <f>IF(SUM(H16:Y16)&gt;0,1,0)</f>
        <v>1</v>
      </c>
    </row>
    <row r="17" spans="5:29" ht="24.75" customHeight="1">
      <c r="E17" s="195">
        <v>3</v>
      </c>
      <c r="F17" s="385" t="s">
        <v>657</v>
      </c>
      <c r="G17" s="386" t="s">
        <v>661</v>
      </c>
      <c r="H17" s="47">
        <v>107460</v>
      </c>
      <c r="I17" s="47"/>
      <c r="J17" s="47"/>
      <c r="K17" s="384">
        <f>+IFERROR(IF(COUNT(H17:J17),ROUND(SUM(H17:J17),0),""),"")</f>
        <v>107460</v>
      </c>
      <c r="L17" s="51">
        <f>+IFERROR(IF(COUNT(K17),ROUND(K17/'Shareholding Pattern'!$L$57*100,2),""),0)</f>
        <v>3.58</v>
      </c>
      <c r="M17" s="207">
        <f>IF(H17="","",H17)</f>
        <v>107460</v>
      </c>
      <c r="N17" s="207"/>
      <c r="O17" s="285">
        <f>+IFERROR(IF(COUNT(M17:N17),ROUND(SUM(M17,N17),2),""),"")</f>
        <v>107460</v>
      </c>
      <c r="P17" s="51">
        <f>+IFERROR(IF(COUNT(O17),ROUND(O17/('Shareholding Pattern'!$P$58)*100,2),""),0)</f>
        <v>5.51</v>
      </c>
      <c r="Q17" s="47"/>
      <c r="R17" s="47"/>
      <c r="S17" s="384" t="str">
        <f>+IFERROR(IF(COUNT(Q17:R17),ROUND(SUM(Q17:R17),0),""),"")</f>
        <v/>
      </c>
      <c r="T17" s="17">
        <f>+IFERROR(IF(COUNT(K17,S17),ROUND(SUM(S17,K17)/SUM('Shareholding Pattern'!$L$57,'Shareholding Pattern'!$T$57)*100,2),""),0)</f>
        <v>3.58</v>
      </c>
      <c r="U17" s="47"/>
      <c r="V17" s="285" t="str">
        <f>+IFERROR(IF(COUNT(U17),ROUND(SUM(U17)/SUM(K17)*100,2),""),0)</f>
        <v/>
      </c>
      <c r="W17" s="47"/>
      <c r="X17" s="17" t="str">
        <f>+IFERROR(IF(COUNT(W17),ROUND(SUM(W17)/SUM(K17)*100,2),""),0)</f>
        <v/>
      </c>
      <c r="Y17" s="47">
        <v>107460</v>
      </c>
      <c r="Z17" s="284"/>
      <c r="AA17" s="336"/>
      <c r="AB17" s="11"/>
      <c r="AC17" s="11">
        <f>IF(SUM(H17:Y17)&gt;0,1,0)</f>
        <v>1</v>
      </c>
    </row>
    <row r="18" spans="5:29" ht="24.75" customHeight="1">
      <c r="E18" s="195">
        <v>4</v>
      </c>
      <c r="F18" s="385" t="s">
        <v>658</v>
      </c>
      <c r="G18" s="386" t="s">
        <v>662</v>
      </c>
      <c r="H18" s="47">
        <v>103980</v>
      </c>
      <c r="I18" s="47"/>
      <c r="J18" s="47"/>
      <c r="K18" s="384">
        <f>+IFERROR(IF(COUNT(H18:J18),ROUND(SUM(H18:J18),0),""),"")</f>
        <v>103980</v>
      </c>
      <c r="L18" s="51">
        <f>+IFERROR(IF(COUNT(K18),ROUND(K18/'Shareholding Pattern'!$L$57*100,2),""),0)</f>
        <v>3.46</v>
      </c>
      <c r="M18" s="207">
        <f>IF(H18="","",H18)</f>
        <v>103980</v>
      </c>
      <c r="N18" s="207"/>
      <c r="O18" s="285">
        <f>+IFERROR(IF(COUNT(M18:N18),ROUND(SUM(M18,N18),2),""),"")</f>
        <v>103980</v>
      </c>
      <c r="P18" s="51">
        <f>+IFERROR(IF(COUNT(O18),ROUND(O18/('Shareholding Pattern'!$P$58)*100,2),""),0)</f>
        <v>5.33</v>
      </c>
      <c r="Q18" s="47"/>
      <c r="R18" s="47"/>
      <c r="S18" s="384" t="str">
        <f>+IFERROR(IF(COUNT(Q18:R18),ROUND(SUM(Q18:R18),0),""),"")</f>
        <v/>
      </c>
      <c r="T18" s="17">
        <f>+IFERROR(IF(COUNT(K18,S18),ROUND(SUM(S18,K18)/SUM('Shareholding Pattern'!$L$57,'Shareholding Pattern'!$T$57)*100,2),""),0)</f>
        <v>3.46</v>
      </c>
      <c r="U18" s="47"/>
      <c r="V18" s="285" t="str">
        <f>+IFERROR(IF(COUNT(U18),ROUND(SUM(U18)/SUM(K18)*100,2),""),0)</f>
        <v/>
      </c>
      <c r="W18" s="47"/>
      <c r="X18" s="17" t="str">
        <f>+IFERROR(IF(COUNT(W18),ROUND(SUM(W18)/SUM(K18)*100,2),""),0)</f>
        <v/>
      </c>
      <c r="Y18" s="47">
        <v>103980</v>
      </c>
      <c r="Z18" s="284"/>
      <c r="AA18" s="336"/>
      <c r="AB18" s="11"/>
      <c r="AC18" s="11">
        <f>IF(SUM(H18:Y18)&gt;0,1,0)</f>
        <v>1</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1014210</v>
      </c>
      <c r="I20" s="53" t="str">
        <f>+IFERROR(IF(COUNT(I14:I19),ROUND(SUM(I14:I19),0),""),"")</f>
        <v/>
      </c>
      <c r="J20" s="53" t="str">
        <f>+IFERROR(IF(COUNT(J14:J19),ROUND(SUM(J14:J19),0),""),"")</f>
        <v/>
      </c>
      <c r="K20" s="53">
        <f>+IFERROR(IF(COUNT(K14:K19),ROUND(SUM(K14:K19),0),""),"")</f>
        <v>1014210</v>
      </c>
      <c r="L20" s="17">
        <f>+IFERROR(IF(COUNT(K20),ROUND(K20/'Shareholding Pattern'!$L$57*100,2),""),0)</f>
        <v>33.79</v>
      </c>
      <c r="M20" s="35">
        <f>+IFERROR(IF(COUNT(M14:M19),ROUND(SUM(M14:M19),0),""),"")</f>
        <v>1014210</v>
      </c>
      <c r="N20" s="35" t="str">
        <f>+IFERROR(IF(COUNT(N14:N19),ROUND(SUM(N14:N19),0),""),"")</f>
        <v/>
      </c>
      <c r="O20" s="35">
        <f>+IFERROR(IF(COUNT(O14:O19),ROUND(SUM(O14:O19),0),""),"")</f>
        <v>1014210</v>
      </c>
      <c r="P20" s="17">
        <f>+IFERROR(IF(COUNT(O20),ROUND(O20/('Shareholding Pattern'!$P$58)*100,2),""),0)</f>
        <v>51.98</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33.79</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1014210</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M15:N18 H15:J18 Q15:R18 M13:N13 H13:J13">
      <formula1>0</formula1>
    </dataValidation>
    <dataValidation type="textLength" operator="equal" allowBlank="1" showInputMessage="1" showErrorMessage="1" prompt="[A-Z][A-Z][A-Z][A-Z][A-Z][0-9][0-9][0-9][0-9][A-Z]&#10;&#10;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457" t="s">
        <v>142</v>
      </c>
      <c r="T9" s="500" t="s">
        <v>107</v>
      </c>
      <c r="U9" s="500" t="s">
        <v>12</v>
      </c>
      <c r="V9" s="500"/>
      <c r="W9" s="500" t="s">
        <v>13</v>
      </c>
      <c r="X9" s="500"/>
      <c r="Y9" s="500" t="s">
        <v>14</v>
      </c>
      <c r="Z9" s="456"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32" t="s">
        <v>17</v>
      </c>
      <c r="N11" s="32" t="s">
        <v>18</v>
      </c>
      <c r="O11" s="32" t="s">
        <v>19</v>
      </c>
      <c r="P11" s="500"/>
      <c r="Q11" s="500"/>
      <c r="R11" s="516"/>
      <c r="S11" s="516"/>
      <c r="T11" s="500"/>
      <c r="U11" s="32" t="s">
        <v>20</v>
      </c>
      <c r="V11" s="41" t="s">
        <v>21</v>
      </c>
      <c r="W11" s="32" t="s">
        <v>20</v>
      </c>
      <c r="X11" s="32" t="s">
        <v>21</v>
      </c>
      <c r="Y11" s="500"/>
      <c r="Z11" s="500"/>
      <c r="AA11" s="516"/>
    </row>
    <row r="12" spans="5:45" s="301" customFormat="1" ht="19.5" customHeight="1">
      <c r="E12" s="9" t="s">
        <v>80</v>
      </c>
      <c r="F12" s="521" t="s">
        <v>29</v>
      </c>
      <c r="G12" s="522"/>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6" t="s">
        <v>499</v>
      </c>
      <c r="AA9" s="517" t="s">
        <v>517</v>
      </c>
      <c r="AR9" t="s">
        <v>395</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396</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9"/>
  <sheetViews>
    <sheetView showGridLines="0" topLeftCell="A7" zoomScale="85" zoomScaleNormal="85" workbookViewId="0">
      <selection activeCell="E19" sqref="E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3</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7" t="s">
        <v>137</v>
      </c>
      <c r="E9" s="500" t="s">
        <v>34</v>
      </c>
      <c r="F9" s="500"/>
      <c r="G9" s="517" t="s">
        <v>136</v>
      </c>
      <c r="H9" s="500" t="s">
        <v>1</v>
      </c>
      <c r="I9" s="456"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13</v>
      </c>
      <c r="Z9" s="500"/>
      <c r="AA9" s="500" t="s">
        <v>14</v>
      </c>
      <c r="AB9" s="456" t="s">
        <v>499</v>
      </c>
      <c r="AC9" s="517" t="s">
        <v>517</v>
      </c>
      <c r="AD9"/>
      <c r="AR9" s="7"/>
      <c r="AV9" t="s">
        <v>34</v>
      </c>
    </row>
    <row r="10" spans="4:53" ht="31.5" customHeight="1">
      <c r="D10" s="515"/>
      <c r="E10" s="500"/>
      <c r="F10" s="500"/>
      <c r="G10" s="515"/>
      <c r="H10" s="500"/>
      <c r="I10" s="500"/>
      <c r="J10" s="500"/>
      <c r="K10" s="500"/>
      <c r="L10" s="500"/>
      <c r="M10" s="500"/>
      <c r="N10" s="500"/>
      <c r="O10" s="500" t="s">
        <v>15</v>
      </c>
      <c r="P10" s="500"/>
      <c r="Q10" s="500"/>
      <c r="R10" s="500" t="s">
        <v>16</v>
      </c>
      <c r="S10" s="500"/>
      <c r="T10" s="515"/>
      <c r="U10" s="515"/>
      <c r="V10" s="500"/>
      <c r="W10" s="500"/>
      <c r="X10" s="500"/>
      <c r="Y10" s="500"/>
      <c r="Z10" s="500"/>
      <c r="AA10" s="500"/>
      <c r="AB10" s="500"/>
      <c r="AC10" s="515"/>
      <c r="AD10"/>
      <c r="AR10" s="7"/>
      <c r="AV10" t="s">
        <v>437</v>
      </c>
    </row>
    <row r="11" spans="4:53" ht="78.75" customHeight="1">
      <c r="D11" s="516"/>
      <c r="E11" s="500"/>
      <c r="F11" s="500"/>
      <c r="G11" s="516"/>
      <c r="H11" s="500"/>
      <c r="I11" s="500"/>
      <c r="J11" s="500"/>
      <c r="K11" s="500"/>
      <c r="L11" s="500"/>
      <c r="M11" s="500"/>
      <c r="N11" s="500"/>
      <c r="O11" s="40" t="s">
        <v>17</v>
      </c>
      <c r="P11" s="40" t="s">
        <v>18</v>
      </c>
      <c r="Q11" s="40" t="s">
        <v>19</v>
      </c>
      <c r="R11" s="500"/>
      <c r="S11" s="500"/>
      <c r="T11" s="516"/>
      <c r="U11" s="516"/>
      <c r="V11" s="500"/>
      <c r="W11" s="40" t="s">
        <v>20</v>
      </c>
      <c r="X11" s="40" t="s">
        <v>21</v>
      </c>
      <c r="Y11" s="40" t="s">
        <v>20</v>
      </c>
      <c r="Z11" s="40" t="s">
        <v>21</v>
      </c>
      <c r="AA11" s="500"/>
      <c r="AB11" s="500"/>
      <c r="AC11" s="516"/>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f>IF(COUNT(H18:$AA$15002)=0,"",SUM(AC1:AC65536))</f>
        <v>0</v>
      </c>
      <c r="AF13" s="377">
        <f>IF(SUM(I13:AA13)&gt;0,1,0)</f>
        <v>0</v>
      </c>
      <c r="AG13" s="377">
        <f>IF(COUNT(H18:$AA$14996)=0,"",SUM(AF1:AF65530))</f>
        <v>3</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24.75" customHeight="1">
      <c r="D15" s="195">
        <v>1</v>
      </c>
      <c r="E15" s="388" t="s">
        <v>498</v>
      </c>
      <c r="F15" s="389"/>
      <c r="G15" s="389" t="s">
        <v>663</v>
      </c>
      <c r="H15" s="47" t="s">
        <v>666</v>
      </c>
      <c r="I15" s="16">
        <v>1</v>
      </c>
      <c r="J15" s="47">
        <v>309000</v>
      </c>
      <c r="K15" s="47"/>
      <c r="L15" s="47"/>
      <c r="M15" s="387">
        <f>+IFERROR(IF(COUNT(J15:L15),ROUND(SUM(J15:L15),0),""),"")</f>
        <v>309000</v>
      </c>
      <c r="N15" s="237">
        <f>+IFERROR(IF(COUNT(M15),ROUND(M15/'Shareholding Pattern'!$L$57*100,2),""),0)</f>
        <v>10.3</v>
      </c>
      <c r="O15" s="207">
        <f>IF(J15="","",J15)</f>
        <v>309000</v>
      </c>
      <c r="P15" s="207"/>
      <c r="Q15" s="187">
        <f>+IFERROR(IF(COUNT(O15:P15),ROUND(SUM(O15,P15),2),""),"")</f>
        <v>309000</v>
      </c>
      <c r="R15" s="237">
        <f>+IFERROR(IF(COUNT(Q15),ROUND(Q15/('Shareholding Pattern'!$P$58)*100,2),""),0)</f>
        <v>15.84</v>
      </c>
      <c r="S15" s="47"/>
      <c r="T15" s="47"/>
      <c r="U15" s="387" t="str">
        <f>+IFERROR(IF(COUNT(S15:T15),ROUND(SUM(S15:T15),0),""),"")</f>
        <v/>
      </c>
      <c r="V15" s="236">
        <f>+IFERROR(IF(COUNT(M15,U15),ROUND(SUM(U15,M15)/SUM('Shareholding Pattern'!$L$57,'Shareholding Pattern'!$T$57)*100,2),""),0)</f>
        <v>10.3</v>
      </c>
      <c r="W15" s="47">
        <v>0</v>
      </c>
      <c r="X15" s="187">
        <f>+IFERROR(IF(COUNT(W15),ROUND(SUM(W15)/SUM(M15)*100,2),""),0)</f>
        <v>0</v>
      </c>
      <c r="Y15" s="47"/>
      <c r="Z15" s="236" t="str">
        <f>+IFERROR(IF(COUNT(Y15),ROUND(SUM(Y15)/SUM(M15)*100,2),""),0)</f>
        <v/>
      </c>
      <c r="AA15" s="390">
        <v>309000</v>
      </c>
      <c r="AB15" s="284"/>
      <c r="AC15" s="336"/>
      <c r="AD15" s="290" t="str">
        <f>IF(COUNT(H20:$AA$15002)=0,"",SUM(AC3:AC65538))</f>
        <v/>
      </c>
      <c r="AE15" s="11"/>
      <c r="AF15" s="377">
        <f>IF(SUM(I15:AA15)&gt;0,1,0)</f>
        <v>1</v>
      </c>
    </row>
    <row r="16" spans="4:53" ht="24.75" customHeight="1">
      <c r="D16" s="195">
        <v>2</v>
      </c>
      <c r="E16" s="388" t="s">
        <v>498</v>
      </c>
      <c r="F16" s="389"/>
      <c r="G16" s="389" t="s">
        <v>664</v>
      </c>
      <c r="H16" s="47" t="s">
        <v>667</v>
      </c>
      <c r="I16" s="16">
        <v>1</v>
      </c>
      <c r="J16" s="47">
        <v>150900</v>
      </c>
      <c r="K16" s="47"/>
      <c r="L16" s="47"/>
      <c r="M16" s="387">
        <f>+IFERROR(IF(COUNT(J16:L16),ROUND(SUM(J16:L16),0),""),"")</f>
        <v>150900</v>
      </c>
      <c r="N16" s="237">
        <f>+IFERROR(IF(COUNT(M16),ROUND(M16/'Shareholding Pattern'!$L$57*100,2),""),0)</f>
        <v>5.03</v>
      </c>
      <c r="O16" s="207">
        <f>IF(J16="","",J16)</f>
        <v>150900</v>
      </c>
      <c r="P16" s="207"/>
      <c r="Q16" s="187">
        <f>+IFERROR(IF(COUNT(O16:P16),ROUND(SUM(O16,P16),2),""),"")</f>
        <v>150900</v>
      </c>
      <c r="R16" s="237">
        <f>+IFERROR(IF(COUNT(Q16),ROUND(Q16/('Shareholding Pattern'!$P$58)*100,2),""),0)</f>
        <v>7.73</v>
      </c>
      <c r="S16" s="47"/>
      <c r="T16" s="47"/>
      <c r="U16" s="387" t="str">
        <f>+IFERROR(IF(COUNT(S16:T16),ROUND(SUM(S16:T16),0),""),"")</f>
        <v/>
      </c>
      <c r="V16" s="236">
        <f>+IFERROR(IF(COUNT(M16,U16),ROUND(SUM(U16,M16)/SUM('Shareholding Pattern'!$L$57,'Shareholding Pattern'!$T$57)*100,2),""),0)</f>
        <v>5.03</v>
      </c>
      <c r="W16" s="47">
        <v>0</v>
      </c>
      <c r="X16" s="187">
        <f>+IFERROR(IF(COUNT(W16),ROUND(SUM(W16)/SUM(M16)*100,2),""),0)</f>
        <v>0</v>
      </c>
      <c r="Y16" s="47"/>
      <c r="Z16" s="236" t="str">
        <f>+IFERROR(IF(COUNT(Y16),ROUND(SUM(Y16)/SUM(M16)*100,2),""),0)</f>
        <v/>
      </c>
      <c r="AA16" s="390">
        <v>150900</v>
      </c>
      <c r="AB16" s="284"/>
      <c r="AC16" s="336"/>
      <c r="AD16" s="290" t="str">
        <f>IF(COUNT(H21:$AA$15002)=0,"",SUM(AC4:AC65539))</f>
        <v/>
      </c>
      <c r="AE16" s="11"/>
      <c r="AF16" s="377">
        <f>IF(SUM(I16:AA16)&gt;0,1,0)</f>
        <v>1</v>
      </c>
    </row>
    <row r="17" spans="4:32" ht="24.75" customHeight="1">
      <c r="D17" s="195">
        <v>3</v>
      </c>
      <c r="E17" s="388" t="s">
        <v>498</v>
      </c>
      <c r="F17" s="389"/>
      <c r="G17" s="389" t="s">
        <v>665</v>
      </c>
      <c r="H17" s="47" t="s">
        <v>668</v>
      </c>
      <c r="I17" s="16">
        <v>1</v>
      </c>
      <c r="J17" s="47">
        <v>119970</v>
      </c>
      <c r="K17" s="47"/>
      <c r="L17" s="47"/>
      <c r="M17" s="387">
        <f>+IFERROR(IF(COUNT(J17:L17),ROUND(SUM(J17:L17),0),""),"")</f>
        <v>119970</v>
      </c>
      <c r="N17" s="237">
        <f>+IFERROR(IF(COUNT(M17),ROUND(M17/'Shareholding Pattern'!$L$57*100,2),""),0)</f>
        <v>4</v>
      </c>
      <c r="O17" s="207">
        <f>IF(J17="","",J17)</f>
        <v>119970</v>
      </c>
      <c r="P17" s="207"/>
      <c r="Q17" s="187">
        <f>+IFERROR(IF(COUNT(O17:P17),ROUND(SUM(O17,P17),2),""),"")</f>
        <v>119970</v>
      </c>
      <c r="R17" s="237">
        <f>+IFERROR(IF(COUNT(Q17),ROUND(Q17/('Shareholding Pattern'!$P$58)*100,2),""),0)</f>
        <v>6.15</v>
      </c>
      <c r="S17" s="47"/>
      <c r="T17" s="47"/>
      <c r="U17" s="387" t="str">
        <f>+IFERROR(IF(COUNT(S17:T17),ROUND(SUM(S17:T17),0),""),"")</f>
        <v/>
      </c>
      <c r="V17" s="236">
        <f>+IFERROR(IF(COUNT(M17,U17),ROUND(SUM(U17,M17)/SUM('Shareholding Pattern'!$L$57,'Shareholding Pattern'!$T$57)*100,2),""),0)</f>
        <v>4</v>
      </c>
      <c r="W17" s="47">
        <v>0</v>
      </c>
      <c r="X17" s="187">
        <f>+IFERROR(IF(COUNT(W17),ROUND(SUM(W17)/SUM(M17)*100,2),""),0)</f>
        <v>0</v>
      </c>
      <c r="Y17" s="47"/>
      <c r="Z17" s="236" t="str">
        <f>+IFERROR(IF(COUNT(Y17),ROUND(SUM(Y17)/SUM(M17)*100,2),""),0)</f>
        <v/>
      </c>
      <c r="AA17" s="390">
        <v>119970</v>
      </c>
      <c r="AB17" s="284"/>
      <c r="AC17" s="336"/>
      <c r="AD17" s="290" t="str">
        <f>IF(COUNT(H22:$AA$15002)=0,"",SUM(AC5:AC65540))</f>
        <v/>
      </c>
      <c r="AE17" s="11"/>
      <c r="AF17" s="377">
        <f>IF(SUM(I17:AA17)&gt;0,1,0)</f>
        <v>1</v>
      </c>
    </row>
    <row r="18" spans="4:32" ht="18.75" hidden="1" customHeight="1">
      <c r="D18" s="45"/>
      <c r="Z18" s="213"/>
    </row>
    <row r="19" spans="4:32" ht="20.100000000000001" customHeight="1">
      <c r="D19" s="59"/>
      <c r="E19" s="214" t="s">
        <v>450</v>
      </c>
      <c r="F19" s="36"/>
      <c r="G19" s="60"/>
      <c r="H19" s="214" t="s">
        <v>19</v>
      </c>
      <c r="I19" s="64">
        <f>+IFERROR(IF(COUNT(I14:I18),ROUND(SUM(I14:I18),0),""),"")</f>
        <v>3</v>
      </c>
      <c r="J19" s="64">
        <f>+IFERROR(IF(COUNT(J14:J18),ROUND(SUM(J14:J18),0),""),"")</f>
        <v>579870</v>
      </c>
      <c r="K19" s="64" t="str">
        <f>+IFERROR(IF(COUNT(K14:K18),ROUND(SUM(K14:K18),0),""),"")</f>
        <v/>
      </c>
      <c r="L19" s="64" t="str">
        <f>+IFERROR(IF(COUNT(L14:L18),ROUND(SUM(L14:L18),0),""),"")</f>
        <v/>
      </c>
      <c r="M19" s="64">
        <f>+IFERROR(IF(COUNT(M14:M18),ROUND(SUM(M14:M18),0),""),"")</f>
        <v>579870</v>
      </c>
      <c r="N19" s="236">
        <f>+IFERROR(IF(COUNT(M19),ROUND(M19/'Shareholding Pattern'!$L$57*100,2),""),0)</f>
        <v>19.32</v>
      </c>
      <c r="O19" s="189">
        <f>+IFERROR(IF(COUNT(O14:O18),ROUND(SUM(O14:O18),0),""),"")</f>
        <v>579870</v>
      </c>
      <c r="P19" s="189" t="str">
        <f>+IFERROR(IF(COUNT(P14:P18),ROUND(SUM(P14:P18),0),""),"")</f>
        <v/>
      </c>
      <c r="Q19" s="189">
        <f>+IFERROR(IF(COUNT(Q14:Q18),ROUND(SUM(Q14:Q18),0),""),"")</f>
        <v>579870</v>
      </c>
      <c r="R19" s="236">
        <f>+IFERROR(IF(COUNT(Q19),ROUND(Q19/('Shareholding Pattern'!$P$58)*100,2),""),0)</f>
        <v>29.72</v>
      </c>
      <c r="S19" s="64" t="str">
        <f>+IFERROR(IF(COUNT(S14:S18),ROUND(SUM(S14:S18),0),""),"")</f>
        <v/>
      </c>
      <c r="T19" s="64" t="str">
        <f>+IFERROR(IF(COUNT(T14:T18),ROUND(SUM(T14:T18),0),""),"")</f>
        <v/>
      </c>
      <c r="U19" s="64" t="str">
        <f>+IFERROR(IF(COUNT(U14:U18),ROUND(SUM(U14:U18),0),""),"")</f>
        <v/>
      </c>
      <c r="V19" s="236">
        <f>+IFERROR(IF(COUNT(M19,U19),ROUND(SUM(U19,M19)/SUM('Shareholding Pattern'!$L$57,'Shareholding Pattern'!$T$57)*100,2),""),0)</f>
        <v>19.32</v>
      </c>
      <c r="W19" s="64">
        <f>+IFERROR(IF(COUNT(W14:W18),ROUND(SUM(W14:W18),0),""),"")</f>
        <v>0</v>
      </c>
      <c r="X19" s="236">
        <f>+IFERROR(IF(COUNT(W19),ROUND(SUM(W19)/SUM(M19)*100,2),""),0)</f>
        <v>0</v>
      </c>
      <c r="Y19" s="64" t="str">
        <f>+IFERROR(IF(COUNT(Y14:Y18),ROUND(SUM(Y14:Y18),0),""),"")</f>
        <v/>
      </c>
      <c r="Z19" s="236" t="str">
        <f>+IFERROR(IF(COUNT(Y19),ROUND(SUM(Y19)/SUM(M19)*100,2),""),0)</f>
        <v/>
      </c>
      <c r="AA19" s="64">
        <f>+IFERROR(IF(COUNT(AA14:AA18),ROUND(SUM(AA14:AA18),0),""),"")</f>
        <v>579870</v>
      </c>
    </row>
  </sheetData>
  <sheetProtection password="F884"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AA15:AB17">
      <formula1>M13</formula1>
    </dataValidation>
    <dataValidation type="whole" operator="lessThanOrEqual" allowBlank="1" showInputMessage="1" showErrorMessage="1" sqref="W13 W15:W17">
      <formula1>J13</formula1>
    </dataValidation>
    <dataValidation type="whole" operator="lessThanOrEqual" allowBlank="1" showInputMessage="1" showErrorMessage="1" sqref="Y13 Y15:Y17">
      <formula1>J13</formula1>
    </dataValidation>
    <dataValidation type="textLength" operator="equal" allowBlank="1" showInputMessage="1" showErrorMessage="1" prompt="[A-Z][A-Z][A-Z][A-Z][A-Z][0-9][0-9][0-9][0-9][A-Z]&#10;&#10;In absence of PAN write : ZZZZZ9999Z" sqref="H13 H15:H17">
      <formula1>10</formula1>
    </dataValidation>
    <dataValidation type="whole" operator="greaterThanOrEqual" allowBlank="1" showInputMessage="1" showErrorMessage="1" sqref="S13:T13 I13:L13 O13:P13 O15:P17 S15:T17 I15:L17">
      <formula1>0</formula1>
    </dataValidation>
    <dataValidation type="list" allowBlank="1" showInputMessage="1" showErrorMessage="1" sqref="E13 E15:E17">
      <formula1>$AR$1:$AR$6</formula1>
    </dataValidation>
    <dataValidation type="list" allowBlank="1" showInputMessage="1" showErrorMessage="1" sqref="F13 F15:F17">
      <formula1>$AV$9:$AV$10</formula1>
    </dataValidation>
    <dataValidation type="list" allowBlank="1" showInputMessage="1" showErrorMessage="1" sqref="AC13 AC15:AC17">
      <formula1>$AZ$2:$BA$2</formula1>
    </dataValidation>
  </dataValidations>
  <hyperlinks>
    <hyperlink ref="H19" location="'Shareholding Pattern'!F17" display="Total"/>
    <hyperlink ref="E19" location="'Shareholding Pattern'!F17" display="Total"/>
  </hyperlink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6"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10;&#10;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6" t="s">
        <v>499</v>
      </c>
      <c r="AA9" s="517" t="s">
        <v>517</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6" t="s">
        <v>499</v>
      </c>
      <c r="AA9" s="517" t="s">
        <v>517</v>
      </c>
      <c r="AR9" t="s">
        <v>396</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397</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13</v>
      </c>
      <c r="X9" s="500"/>
      <c r="Y9" s="500" t="s">
        <v>14</v>
      </c>
      <c r="Z9" s="456" t="s">
        <v>499</v>
      </c>
      <c r="AA9" s="517" t="s">
        <v>517</v>
      </c>
      <c r="AR9" t="s">
        <v>396</v>
      </c>
    </row>
    <row r="10" spans="5:45"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Y10" s="500"/>
      <c r="Z10" s="500"/>
      <c r="AA10" s="515"/>
      <c r="AR10" t="s">
        <v>397</v>
      </c>
    </row>
    <row r="11" spans="5:45"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40" t="s">
        <v>20</v>
      </c>
      <c r="X11" s="40" t="s">
        <v>21</v>
      </c>
      <c r="Y11" s="500"/>
      <c r="Z11" s="500"/>
      <c r="AA11" s="516"/>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629</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7" t="s">
        <v>137</v>
      </c>
      <c r="E9" s="500" t="s">
        <v>34</v>
      </c>
      <c r="F9" s="500"/>
      <c r="G9" s="517" t="s">
        <v>136</v>
      </c>
      <c r="H9" s="500" t="s">
        <v>1</v>
      </c>
      <c r="I9" s="456"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13</v>
      </c>
      <c r="Z9" s="500"/>
      <c r="AA9" s="500" t="s">
        <v>14</v>
      </c>
      <c r="AB9" s="456" t="s">
        <v>499</v>
      </c>
      <c r="AC9" s="517" t="s">
        <v>517</v>
      </c>
      <c r="AD9"/>
      <c r="AS9" s="63"/>
      <c r="AV9" t="s">
        <v>34</v>
      </c>
    </row>
    <row r="10" spans="4:53" ht="31.5" customHeight="1">
      <c r="D10" s="515"/>
      <c r="E10" s="500"/>
      <c r="F10" s="500"/>
      <c r="G10" s="515"/>
      <c r="H10" s="500"/>
      <c r="I10" s="500"/>
      <c r="J10" s="500"/>
      <c r="K10" s="500"/>
      <c r="L10" s="500"/>
      <c r="M10" s="500"/>
      <c r="N10" s="500"/>
      <c r="O10" s="500" t="s">
        <v>15</v>
      </c>
      <c r="P10" s="500"/>
      <c r="Q10" s="500"/>
      <c r="R10" s="500" t="s">
        <v>16</v>
      </c>
      <c r="S10" s="500"/>
      <c r="T10" s="515"/>
      <c r="U10" s="515"/>
      <c r="V10" s="500"/>
      <c r="W10" s="500"/>
      <c r="X10" s="500"/>
      <c r="Y10" s="500"/>
      <c r="Z10" s="500"/>
      <c r="AA10" s="500"/>
      <c r="AB10" s="500"/>
      <c r="AC10" s="515"/>
      <c r="AD10"/>
      <c r="AS10" s="63"/>
      <c r="AV10" t="s">
        <v>437</v>
      </c>
    </row>
    <row r="11" spans="4:53" ht="78.75" customHeight="1">
      <c r="D11" s="516"/>
      <c r="E11" s="500"/>
      <c r="F11" s="500"/>
      <c r="G11" s="516"/>
      <c r="H11" s="500"/>
      <c r="I11" s="500"/>
      <c r="J11" s="500"/>
      <c r="K11" s="500"/>
      <c r="L11" s="500"/>
      <c r="M11" s="500"/>
      <c r="N11" s="500"/>
      <c r="O11" s="40" t="s">
        <v>17</v>
      </c>
      <c r="P11" s="40" t="s">
        <v>18</v>
      </c>
      <c r="Q11" s="40" t="s">
        <v>19</v>
      </c>
      <c r="R11" s="500"/>
      <c r="S11" s="500"/>
      <c r="T11" s="516"/>
      <c r="U11" s="516"/>
      <c r="V11" s="500"/>
      <c r="W11" s="40" t="s">
        <v>20</v>
      </c>
      <c r="X11" s="40" t="s">
        <v>21</v>
      </c>
      <c r="Y11" s="40" t="s">
        <v>20</v>
      </c>
      <c r="Z11" s="40" t="s">
        <v>21</v>
      </c>
      <c r="AA11" s="500"/>
      <c r="AB11" s="500"/>
      <c r="AC11" s="516"/>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10;&#10;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7" t="s">
        <v>137</v>
      </c>
      <c r="F9" s="456" t="s">
        <v>136</v>
      </c>
      <c r="G9" s="500" t="s">
        <v>1</v>
      </c>
      <c r="H9" s="456" t="s">
        <v>3</v>
      </c>
      <c r="I9" s="500" t="s">
        <v>4</v>
      </c>
      <c r="J9" s="500" t="s">
        <v>5</v>
      </c>
      <c r="K9" s="500" t="s">
        <v>6</v>
      </c>
      <c r="L9" s="500" t="s">
        <v>7</v>
      </c>
      <c r="M9" s="500" t="s">
        <v>8</v>
      </c>
      <c r="N9" s="500"/>
      <c r="O9" s="500"/>
      <c r="P9" s="500"/>
      <c r="Q9" s="517" t="s">
        <v>505</v>
      </c>
      <c r="R9" s="500" t="s">
        <v>10</v>
      </c>
      <c r="S9" s="517" t="s">
        <v>134</v>
      </c>
      <c r="T9" s="500" t="s">
        <v>107</v>
      </c>
      <c r="U9" s="500" t="s">
        <v>12</v>
      </c>
      <c r="V9" s="500"/>
      <c r="W9" s="500" t="s">
        <v>14</v>
      </c>
      <c r="X9" s="456" t="s">
        <v>499</v>
      </c>
      <c r="AR9" t="s">
        <v>404</v>
      </c>
    </row>
    <row r="10" spans="5:44" ht="31.5" customHeight="1">
      <c r="E10" s="515"/>
      <c r="F10" s="500"/>
      <c r="G10" s="500"/>
      <c r="H10" s="500"/>
      <c r="I10" s="500"/>
      <c r="J10" s="500"/>
      <c r="K10" s="500"/>
      <c r="L10" s="500"/>
      <c r="M10" s="500" t="s">
        <v>15</v>
      </c>
      <c r="N10" s="500"/>
      <c r="O10" s="500"/>
      <c r="P10" s="500" t="s">
        <v>16</v>
      </c>
      <c r="Q10" s="515"/>
      <c r="R10" s="500"/>
      <c r="S10" s="515"/>
      <c r="T10" s="500"/>
      <c r="U10" s="500"/>
      <c r="V10" s="500"/>
      <c r="W10" s="500"/>
      <c r="X10" s="500"/>
      <c r="AR10" t="s">
        <v>394</v>
      </c>
    </row>
    <row r="11" spans="5:44" ht="78.75" customHeight="1">
      <c r="E11" s="516"/>
      <c r="F11" s="500"/>
      <c r="G11" s="500"/>
      <c r="H11" s="500"/>
      <c r="I11" s="500"/>
      <c r="J11" s="500"/>
      <c r="K11" s="500"/>
      <c r="L11" s="500"/>
      <c r="M11" s="40" t="s">
        <v>17</v>
      </c>
      <c r="N11" s="40" t="s">
        <v>18</v>
      </c>
      <c r="O11" s="40" t="s">
        <v>19</v>
      </c>
      <c r="P11" s="500"/>
      <c r="Q11" s="516"/>
      <c r="R11" s="500"/>
      <c r="S11" s="516"/>
      <c r="T11" s="500"/>
      <c r="U11" s="40" t="s">
        <v>20</v>
      </c>
      <c r="V11" s="40" t="s">
        <v>21</v>
      </c>
      <c r="W11" s="500"/>
      <c r="X11" s="500"/>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7" t="s">
        <v>137</v>
      </c>
      <c r="E9" s="517" t="s">
        <v>34</v>
      </c>
      <c r="F9" s="517" t="s">
        <v>434</v>
      </c>
      <c r="G9" s="457" t="s">
        <v>136</v>
      </c>
      <c r="H9" s="500" t="s">
        <v>1</v>
      </c>
      <c r="I9" s="457" t="s">
        <v>426</v>
      </c>
      <c r="J9" s="500" t="s">
        <v>3</v>
      </c>
      <c r="K9" s="500" t="s">
        <v>4</v>
      </c>
      <c r="L9" s="500" t="s">
        <v>5</v>
      </c>
      <c r="M9" s="500" t="s">
        <v>6</v>
      </c>
      <c r="N9" s="500" t="s">
        <v>7</v>
      </c>
      <c r="O9" s="500" t="s">
        <v>8</v>
      </c>
      <c r="P9" s="500"/>
      <c r="Q9" s="500"/>
      <c r="R9" s="500"/>
      <c r="S9" s="500" t="s">
        <v>9</v>
      </c>
      <c r="T9" s="517" t="s">
        <v>505</v>
      </c>
      <c r="U9" s="517" t="s">
        <v>138</v>
      </c>
      <c r="V9" s="500" t="s">
        <v>107</v>
      </c>
      <c r="W9" s="500" t="s">
        <v>12</v>
      </c>
      <c r="X9" s="500"/>
      <c r="Y9" s="500" t="s">
        <v>14</v>
      </c>
      <c r="Z9" s="456" t="s">
        <v>499</v>
      </c>
      <c r="AG9" s="63" t="s">
        <v>406</v>
      </c>
      <c r="AV9" t="s">
        <v>34</v>
      </c>
    </row>
    <row r="10" spans="4:57" ht="31.5" customHeight="1">
      <c r="D10" s="515"/>
      <c r="E10" s="515"/>
      <c r="F10" s="515"/>
      <c r="G10" s="458"/>
      <c r="H10" s="500"/>
      <c r="I10" s="515"/>
      <c r="J10" s="500"/>
      <c r="K10" s="500"/>
      <c r="L10" s="500"/>
      <c r="M10" s="500"/>
      <c r="N10" s="500"/>
      <c r="O10" s="500" t="s">
        <v>15</v>
      </c>
      <c r="P10" s="500"/>
      <c r="Q10" s="500"/>
      <c r="R10" s="500" t="s">
        <v>16</v>
      </c>
      <c r="S10" s="500"/>
      <c r="T10" s="515"/>
      <c r="U10" s="512"/>
      <c r="V10" s="500"/>
      <c r="W10" s="500"/>
      <c r="X10" s="500"/>
      <c r="Y10" s="500"/>
      <c r="Z10" s="500"/>
      <c r="AG10" s="63" t="s">
        <v>397</v>
      </c>
      <c r="AV10" t="s">
        <v>437</v>
      </c>
    </row>
    <row r="11" spans="4:57" ht="75">
      <c r="D11" s="516"/>
      <c r="E11" s="516"/>
      <c r="F11" s="516"/>
      <c r="G11" s="459"/>
      <c r="H11" s="500"/>
      <c r="I11" s="516"/>
      <c r="J11" s="500"/>
      <c r="K11" s="500"/>
      <c r="L11" s="500"/>
      <c r="M11" s="500"/>
      <c r="N11" s="500"/>
      <c r="O11" s="40" t="s">
        <v>17</v>
      </c>
      <c r="P11" s="40" t="s">
        <v>18</v>
      </c>
      <c r="Q11" s="40" t="s">
        <v>19</v>
      </c>
      <c r="R11" s="500"/>
      <c r="S11" s="500"/>
      <c r="T11" s="516"/>
      <c r="U11" s="513"/>
      <c r="V11" s="500"/>
      <c r="W11" s="40" t="s">
        <v>20</v>
      </c>
      <c r="X11" s="40" t="s">
        <v>21</v>
      </c>
      <c r="Y11" s="500"/>
      <c r="Z11" s="500"/>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SUM(AC19:AC65539)</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customHeight="1">
      <c r="E15" s="195">
        <v>1</v>
      </c>
      <c r="F15" s="391" t="s">
        <v>669</v>
      </c>
      <c r="G15" s="386" t="s">
        <v>673</v>
      </c>
      <c r="H15" s="47">
        <v>87000</v>
      </c>
      <c r="I15" s="47"/>
      <c r="J15" s="47"/>
      <c r="K15" s="384">
        <f>+IFERROR(IF(COUNT(H15:J15),ROUND(SUM(H15:J15),0),""),"")</f>
        <v>87000</v>
      </c>
      <c r="L15" s="51">
        <f>+IFERROR(IF(COUNT(K15),ROUND(K15/'Shareholding Pattern'!$L$57*100,2),""),"")</f>
        <v>2.9</v>
      </c>
      <c r="M15" s="207">
        <f>IF(H15="","",H15)</f>
        <v>87000</v>
      </c>
      <c r="N15" s="207"/>
      <c r="O15" s="285">
        <f>+IFERROR(IF(COUNT(M15:N15),ROUND(SUM(M15,N15),2),""),"")</f>
        <v>87000</v>
      </c>
      <c r="P15" s="51">
        <f>+IFERROR(IF(COUNT(O15),ROUND(O15/('Shareholding Pattern'!$P$58)*100,2),""),"")</f>
        <v>4.46</v>
      </c>
      <c r="Q15" s="47"/>
      <c r="R15" s="47"/>
      <c r="S15" s="384" t="str">
        <f>+IFERROR(IF(COUNT(Q15:R15),ROUND(SUM(Q15:R15),0),""),"")</f>
        <v/>
      </c>
      <c r="T15" s="17">
        <f>+IFERROR(IF(COUNT(K15,S15),ROUND(SUM(S15,K15)/SUM('Shareholding Pattern'!$L$57,'Shareholding Pattern'!$T$57)*100,2),""),"")</f>
        <v>2.9</v>
      </c>
      <c r="U15" s="47"/>
      <c r="V15" s="17" t="str">
        <f>+IFERROR(IF(COUNT(U15),ROUND(SUM(U15)/SUM(K15)*100,2),""),0)</f>
        <v/>
      </c>
      <c r="W15" s="47">
        <v>87000</v>
      </c>
      <c r="X15" s="284"/>
      <c r="Y15" s="11"/>
      <c r="Z15" s="11"/>
      <c r="AA15" s="11"/>
      <c r="AB15" s="11"/>
      <c r="AC15" s="11">
        <f>IF(SUM(H15:W15)&gt;0,1,0)</f>
        <v>1</v>
      </c>
    </row>
    <row r="16" spans="5:30" ht="24.95" customHeight="1">
      <c r="E16" s="195">
        <v>2</v>
      </c>
      <c r="F16" s="391" t="s">
        <v>670</v>
      </c>
      <c r="G16" s="386" t="s">
        <v>674</v>
      </c>
      <c r="H16" s="47">
        <v>45000</v>
      </c>
      <c r="I16" s="47"/>
      <c r="J16" s="47"/>
      <c r="K16" s="384">
        <f>+IFERROR(IF(COUNT(H16:J16),ROUND(SUM(H16:J16),0),""),"")</f>
        <v>45000</v>
      </c>
      <c r="L16" s="51">
        <f>+IFERROR(IF(COUNT(K16),ROUND(K16/'Shareholding Pattern'!$L$57*100,2),""),"")</f>
        <v>1.5</v>
      </c>
      <c r="M16" s="207">
        <f>IF(H16="","",H16)</f>
        <v>45000</v>
      </c>
      <c r="N16" s="207"/>
      <c r="O16" s="285">
        <f>+IFERROR(IF(COUNT(M16:N16),ROUND(SUM(M16,N16),2),""),"")</f>
        <v>45000</v>
      </c>
      <c r="P16" s="51">
        <f>+IFERROR(IF(COUNT(O16),ROUND(O16/('Shareholding Pattern'!$P$58)*100,2),""),"")</f>
        <v>2.31</v>
      </c>
      <c r="Q16" s="47"/>
      <c r="R16" s="47"/>
      <c r="S16" s="384" t="str">
        <f>+IFERROR(IF(COUNT(Q16:R16),ROUND(SUM(Q16:R16),0),""),"")</f>
        <v/>
      </c>
      <c r="T16" s="17">
        <f>+IFERROR(IF(COUNT(K16,S16),ROUND(SUM(S16,K16)/SUM('Shareholding Pattern'!$L$57,'Shareholding Pattern'!$T$57)*100,2),""),"")</f>
        <v>1.5</v>
      </c>
      <c r="U16" s="47"/>
      <c r="V16" s="17" t="str">
        <f>+IFERROR(IF(COUNT(U16),ROUND(SUM(U16)/SUM(K16)*100,2),""),0)</f>
        <v/>
      </c>
      <c r="W16" s="47">
        <v>45000</v>
      </c>
      <c r="X16" s="284"/>
      <c r="Y16" s="11"/>
      <c r="Z16" s="11"/>
      <c r="AA16" s="11"/>
      <c r="AB16" s="11"/>
      <c r="AC16" s="11">
        <f>IF(SUM(H16:W16)&gt;0,1,0)</f>
        <v>1</v>
      </c>
    </row>
    <row r="17" spans="5:29" ht="24.95" customHeight="1">
      <c r="E17" s="195">
        <v>3</v>
      </c>
      <c r="F17" s="391" t="s">
        <v>671</v>
      </c>
      <c r="G17" s="386" t="s">
        <v>675</v>
      </c>
      <c r="H17" s="47">
        <v>36000</v>
      </c>
      <c r="I17" s="47"/>
      <c r="J17" s="47"/>
      <c r="K17" s="384">
        <f>+IFERROR(IF(COUNT(H17:J17),ROUND(SUM(H17:J17),0),""),"")</f>
        <v>36000</v>
      </c>
      <c r="L17" s="51">
        <f>+IFERROR(IF(COUNT(K17),ROUND(K17/'Shareholding Pattern'!$L$57*100,2),""),"")</f>
        <v>1.2</v>
      </c>
      <c r="M17" s="207">
        <f>IF(H17="","",H17)</f>
        <v>36000</v>
      </c>
      <c r="N17" s="207"/>
      <c r="O17" s="285">
        <f>+IFERROR(IF(COUNT(M17:N17),ROUND(SUM(M17,N17),2),""),"")</f>
        <v>36000</v>
      </c>
      <c r="P17" s="51">
        <f>+IFERROR(IF(COUNT(O17),ROUND(O17/('Shareholding Pattern'!$P$58)*100,2),""),"")</f>
        <v>1.85</v>
      </c>
      <c r="Q17" s="47"/>
      <c r="R17" s="47"/>
      <c r="S17" s="384" t="str">
        <f>+IFERROR(IF(COUNT(Q17:R17),ROUND(SUM(Q17:R17),0),""),"")</f>
        <v/>
      </c>
      <c r="T17" s="17">
        <f>+IFERROR(IF(COUNT(K17,S17),ROUND(SUM(S17,K17)/SUM('Shareholding Pattern'!$L$57,'Shareholding Pattern'!$T$57)*100,2),""),"")</f>
        <v>1.2</v>
      </c>
      <c r="U17" s="47"/>
      <c r="V17" s="17" t="str">
        <f>+IFERROR(IF(COUNT(U17),ROUND(SUM(U17)/SUM(K17)*100,2),""),0)</f>
        <v/>
      </c>
      <c r="W17" s="47">
        <v>36000</v>
      </c>
      <c r="X17" s="284"/>
      <c r="Y17" s="11"/>
      <c r="Z17" s="11"/>
      <c r="AA17" s="11"/>
      <c r="AB17" s="11"/>
      <c r="AC17" s="11">
        <f>IF(SUM(H17:W17)&gt;0,1,0)</f>
        <v>1</v>
      </c>
    </row>
    <row r="18" spans="5:29" ht="24.95" customHeight="1">
      <c r="E18" s="195">
        <v>4</v>
      </c>
      <c r="F18" s="391" t="s">
        <v>672</v>
      </c>
      <c r="G18" s="386" t="s">
        <v>676</v>
      </c>
      <c r="H18" s="47">
        <v>30000</v>
      </c>
      <c r="I18" s="47"/>
      <c r="J18" s="47"/>
      <c r="K18" s="384">
        <f>+IFERROR(IF(COUNT(H18:J18),ROUND(SUM(H18:J18),0),""),"")</f>
        <v>30000</v>
      </c>
      <c r="L18" s="51">
        <f>+IFERROR(IF(COUNT(K18),ROUND(K18/'Shareholding Pattern'!$L$57*100,2),""),"")</f>
        <v>1</v>
      </c>
      <c r="M18" s="207">
        <f>IF(H18="","",H18)</f>
        <v>30000</v>
      </c>
      <c r="N18" s="207"/>
      <c r="O18" s="285">
        <f>+IFERROR(IF(COUNT(M18:N18),ROUND(SUM(M18,N18),2),""),"")</f>
        <v>30000</v>
      </c>
      <c r="P18" s="51">
        <f>+IFERROR(IF(COUNT(O18),ROUND(O18/('Shareholding Pattern'!$P$58)*100,2),""),"")</f>
        <v>1.54</v>
      </c>
      <c r="Q18" s="47"/>
      <c r="R18" s="47"/>
      <c r="S18" s="384" t="str">
        <f>+IFERROR(IF(COUNT(Q18:R18),ROUND(SUM(Q18:R18),0),""),"")</f>
        <v/>
      </c>
      <c r="T18" s="17">
        <f>+IFERROR(IF(COUNT(K18,S18),ROUND(SUM(S18,K18)/SUM('Shareholding Pattern'!$L$57,'Shareholding Pattern'!$T$57)*100,2),""),"")</f>
        <v>1</v>
      </c>
      <c r="U18" s="47"/>
      <c r="V18" s="17" t="str">
        <f>+IFERROR(IF(COUNT(U18),ROUND(SUM(U18)/SUM(K18)*100,2),""),0)</f>
        <v/>
      </c>
      <c r="W18" s="47">
        <v>30000</v>
      </c>
      <c r="X18" s="284"/>
      <c r="Y18" s="11"/>
      <c r="Z18" s="11"/>
      <c r="AA18" s="11"/>
      <c r="AB18" s="11"/>
      <c r="AC18" s="11">
        <f>IF(SUM(H18:W18)&gt;0,1,0)</f>
        <v>1</v>
      </c>
    </row>
    <row r="19" spans="5:29" ht="24.95" hidden="1" customHeight="1">
      <c r="E19" s="12"/>
      <c r="F19" s="13"/>
      <c r="G19" s="13"/>
      <c r="H19" s="13"/>
      <c r="I19" s="13"/>
      <c r="J19" s="13"/>
      <c r="K19" s="13"/>
      <c r="L19" s="13"/>
      <c r="M19" s="13"/>
      <c r="N19" s="13"/>
      <c r="O19" s="13"/>
      <c r="P19" s="13"/>
      <c r="Q19" s="13"/>
      <c r="R19" s="13"/>
      <c r="S19" s="13"/>
      <c r="T19" s="13"/>
      <c r="U19" s="13"/>
      <c r="V19" s="13"/>
      <c r="W19" s="198"/>
    </row>
    <row r="20" spans="5:29" ht="20.100000000000001" customHeight="1">
      <c r="E20" s="37"/>
      <c r="F20" s="83" t="s">
        <v>450</v>
      </c>
      <c r="G20" s="70" t="s">
        <v>19</v>
      </c>
      <c r="H20" s="53">
        <f>+IFERROR(IF(COUNT(H13:H19),ROUND(SUM(H13:H19),0),""),"")</f>
        <v>198000</v>
      </c>
      <c r="I20" s="53" t="str">
        <f>+IFERROR(IF(COUNT(I13:I19),ROUND(SUM(I13:I19),0),""),"")</f>
        <v/>
      </c>
      <c r="J20" s="53" t="str">
        <f>+IFERROR(IF(COUNT(J13:J19),ROUND(SUM(J13:J19),0),""),"")</f>
        <v/>
      </c>
      <c r="K20" s="53">
        <f>+IFERROR(IF(COUNT(K13:K19),ROUND(SUM(K13:K19),0),""),"")</f>
        <v>198000</v>
      </c>
      <c r="L20" s="17">
        <f>+IFERROR(IF(COUNT(K20),ROUND(K20/'Shareholding Pattern'!$L$57*100,2),""),"")</f>
        <v>6.6</v>
      </c>
      <c r="M20" s="35">
        <f>+IFERROR(IF(COUNT(M13:M19),ROUND(SUM(M13:M19),0),""),"")</f>
        <v>198000</v>
      </c>
      <c r="N20" s="35" t="str">
        <f>+IFERROR(IF(COUNT(N13:N19),ROUND(SUM(N13:N19),0),""),"")</f>
        <v/>
      </c>
      <c r="O20" s="35">
        <f>+IFERROR(IF(COUNT(O13:O19),ROUND(SUM(O13:O19),0),""),"")</f>
        <v>198000</v>
      </c>
      <c r="P20" s="17">
        <f>+IFERROR(IF(COUNT(O20),ROUND(O20/('Shareholding Pattern'!$P$58)*100,2),""),"")</f>
        <v>10.15</v>
      </c>
      <c r="Q20" s="53" t="str">
        <f>+IFERROR(IF(COUNT(Q13:Q19),ROUND(SUM(Q13:Q19),0),""),"")</f>
        <v/>
      </c>
      <c r="R20" s="53" t="str">
        <f>+IFERROR(IF(COUNT(R13:R19),ROUND(SUM(R13:R19),0),""),"")</f>
        <v/>
      </c>
      <c r="S20" s="53" t="str">
        <f>+IFERROR(IF(COUNT(S13:S19),ROUND(SUM(S13:S19),0),""),"")</f>
        <v/>
      </c>
      <c r="T20" s="17">
        <f>+IFERROR(IF(COUNT(K20,S20),ROUND(SUM(S20,K20)/SUM('Shareholding Pattern'!$L$57,'Shareholding Pattern'!$T$57)*100,2),""),"")</f>
        <v>6.6</v>
      </c>
      <c r="U20" s="53" t="str">
        <f>+IFERROR(IF(COUNT(U13:U19),ROUND(SUM(U13:U19),0),""),"")</f>
        <v/>
      </c>
      <c r="V20" s="17" t="str">
        <f>+IFERROR(IF(COUNT(U20),ROUND(SUM(U20)/SUM(K20)*100,2),""),0)</f>
        <v/>
      </c>
      <c r="W20" s="53">
        <f>+IFERROR(IF(COUNT(W13:W19),ROUND(SUM(W13:W19),0),""),"")</f>
        <v>198000</v>
      </c>
    </row>
  </sheetData>
  <sheetProtection password="F884"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10;&#10;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s>
  <hyperlinks>
    <hyperlink ref="G20" location="'Shareholding Pattern'!F43" display="Total"/>
    <hyperlink ref="F20" location="'Shareholding Pattern'!F43" display="Total"/>
  </hyperlink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sheetPr codeName="Sheet22">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4" display="Total"/>
    <hyperlink ref="F16" location="'Shareholding Pattern'!F44" display="Total"/>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7" t="s">
        <v>137</v>
      </c>
      <c r="F9" s="500" t="s">
        <v>136</v>
      </c>
      <c r="G9" s="500" t="s">
        <v>1</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5:30" ht="31.5" customHeight="1">
      <c r="E10" s="515"/>
      <c r="F10" s="500"/>
      <c r="G10" s="500"/>
      <c r="H10" s="500"/>
      <c r="I10" s="500"/>
      <c r="J10" s="500"/>
      <c r="K10" s="500"/>
      <c r="L10" s="500"/>
      <c r="M10" s="500" t="s">
        <v>15</v>
      </c>
      <c r="N10" s="500"/>
      <c r="O10" s="500"/>
      <c r="P10" s="500" t="s">
        <v>16</v>
      </c>
      <c r="Q10" s="500"/>
      <c r="R10" s="515"/>
      <c r="S10" s="515"/>
      <c r="T10" s="500"/>
      <c r="U10" s="500"/>
      <c r="V10" s="500"/>
      <c r="W10" s="500"/>
      <c r="X10" s="500"/>
    </row>
    <row r="11" spans="5:30" ht="78.75" customHeight="1">
      <c r="E11" s="516"/>
      <c r="F11" s="500"/>
      <c r="G11" s="500"/>
      <c r="H11" s="500"/>
      <c r="I11" s="500"/>
      <c r="J11" s="500"/>
      <c r="K11" s="500"/>
      <c r="L11" s="500"/>
      <c r="M11" s="40" t="s">
        <v>17</v>
      </c>
      <c r="N11" s="40" t="s">
        <v>18</v>
      </c>
      <c r="O11" s="40" t="s">
        <v>19</v>
      </c>
      <c r="P11" s="500"/>
      <c r="Q11" s="500"/>
      <c r="R11" s="516"/>
      <c r="S11" s="516"/>
      <c r="T11" s="500"/>
      <c r="U11" s="40" t="s">
        <v>20</v>
      </c>
      <c r="V11" s="40" t="s">
        <v>21</v>
      </c>
      <c r="W11" s="500"/>
      <c r="X11" s="500"/>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XFC28"/>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5" sqref="G25"/>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9</v>
      </c>
      <c r="J1">
        <v>0</v>
      </c>
      <c r="AE1" t="s">
        <v>399</v>
      </c>
      <c r="AF1" t="s">
        <v>498</v>
      </c>
      <c r="AG1" t="s">
        <v>405</v>
      </c>
      <c r="AH1" t="s">
        <v>452</v>
      </c>
      <c r="AI1" t="s">
        <v>526</v>
      </c>
      <c r="AJ1" t="s">
        <v>408</v>
      </c>
      <c r="AK1" t="s">
        <v>447</v>
      </c>
      <c r="AL1" t="s">
        <v>396</v>
      </c>
      <c r="AM1" t="s">
        <v>506</v>
      </c>
      <c r="AN1" t="s">
        <v>521</v>
      </c>
      <c r="AO1" t="s">
        <v>522</v>
      </c>
      <c r="AP1" t="s">
        <v>630</v>
      </c>
      <c r="AQ1" t="s">
        <v>394</v>
      </c>
      <c r="AR1" t="s">
        <v>635</v>
      </c>
      <c r="AS1" t="s">
        <v>631</v>
      </c>
      <c r="AT1" t="s">
        <v>404</v>
      </c>
      <c r="AU1" t="s">
        <v>632</v>
      </c>
      <c r="AV1" t="s">
        <v>633</v>
      </c>
      <c r="AW1" t="s">
        <v>634</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+IFERROR(IF(COUNT(I13:I24),ROUND(SUMIF($F$13:I24,"Category",I13:I24),0),""),"")</f>
        <v>0</v>
      </c>
      <c r="J3">
        <f ca="1">+IFERROR(IF(COUNT(J13:J24),ROUND(SUMIF($F$13:J24,"Category",J13:J24),0),""),"")</f>
        <v>0</v>
      </c>
      <c r="K3" t="str">
        <f>+IFERROR(IF(COUNT(K13:K24),ROUND(SUMIF($F$13:K24,"Category",K13:K24),0),""),"")</f>
        <v/>
      </c>
      <c r="L3" t="str">
        <f>+IFERROR(IF(COUNT(L13:L24),ROUND(SUMIF($F$13:L24,"Category",L13:L24),0),""),"")</f>
        <v/>
      </c>
      <c r="M3">
        <f ca="1">+IFERROR(IF(COUNT(M13:M24),ROUND(SUMIF($F$13:M24,"Category",M13:M24),0),""),"")</f>
        <v>0</v>
      </c>
      <c r="N3">
        <f ca="1">+IFERROR(IF(COUNT(N13:N24),ROUND(SUMIF($F$13:N24,"Category",N13:N24),2),""),"")</f>
        <v>0</v>
      </c>
      <c r="O3">
        <f ca="1">+IFERROR(IF(COUNT(O13:O24),ROUND(SUMIF($F$13:O24,"Category",O13:O24),0),""),"")</f>
        <v>0</v>
      </c>
      <c r="P3" t="str">
        <f>+IFERROR(IF(COUNT(P13:P24),ROUND(SUMIF($F$13:P24,"Category",P13:P24),0),""),"")</f>
        <v/>
      </c>
      <c r="Q3">
        <f ca="1">+IFERROR(IF(COUNT(Q13:Q24),ROUND(SUMIF($F$13:Q24,"Category",Q13:Q24),0),""),"")</f>
        <v>0</v>
      </c>
      <c r="R3">
        <f ca="1">+IFERROR(IF(COUNT(R13:R24),ROUND(SUMIF($F$13:R24,"Category",R13:R24),2),""),"")</f>
        <v>0</v>
      </c>
      <c r="S3" t="str">
        <f>+IFERROR(IF(COUNT(S13:S24),ROUND(SUMIF($F$13:S24,"Category",S13:S24),0),""),"")</f>
        <v/>
      </c>
      <c r="T3" t="str">
        <f>+IFERROR(IF(COUNT(T13:T24),ROUND(SUMIF($F$13:T24,"Category",T13:T24),0),""),"")</f>
        <v/>
      </c>
      <c r="U3" t="str">
        <f>+IFERROR(IF(COUNT(U13:U24),ROUND(SUMIF($F$13:U24,"Category",U13:U24),0),""),"")</f>
        <v/>
      </c>
      <c r="V3">
        <f ca="1">+IFERROR(IF(COUNT(V13:V24),ROUND(SUMIF($F$13:V24,"Category",V13:V24),2),""),"")</f>
        <v>0</v>
      </c>
      <c r="W3" t="str">
        <f>+IFERROR(IF(COUNT(W13:W24),ROUND(SUMIF($F$13:W24,"Category",W13:W24),0),""),"")</f>
        <v/>
      </c>
      <c r="X3" t="str">
        <f>+IFERROR(IF(COUNT(X13:X24),ROUND(SUMIF($F$13:X24,"Category",X13:X24),2),""),"")</f>
        <v/>
      </c>
      <c r="Y3">
        <f ca="1">+IFERROR(IF(COUNT(Y13:Y24),ROUND(SUMIF($F$13:Y24,"Category",Y13:Y24),0),""),"")</f>
        <v>0</v>
      </c>
    </row>
    <row r="4" spans="4:54" hidden="1"/>
    <row r="5" spans="4:54" hidden="1"/>
    <row r="6" spans="4:54" hidden="1"/>
    <row r="9" spans="4:54" ht="29.25" customHeight="1">
      <c r="D9" s="517" t="s">
        <v>137</v>
      </c>
      <c r="E9" s="517" t="s">
        <v>34</v>
      </c>
      <c r="F9" s="517" t="s">
        <v>434</v>
      </c>
      <c r="G9" s="457" t="s">
        <v>136</v>
      </c>
      <c r="H9" s="500" t="s">
        <v>1</v>
      </c>
      <c r="I9" s="457" t="s">
        <v>426</v>
      </c>
      <c r="J9" s="500" t="s">
        <v>3</v>
      </c>
      <c r="K9" s="500" t="s">
        <v>4</v>
      </c>
      <c r="L9" s="500" t="s">
        <v>5</v>
      </c>
      <c r="M9" s="500" t="s">
        <v>6</v>
      </c>
      <c r="N9" s="500" t="s">
        <v>7</v>
      </c>
      <c r="O9" s="500" t="s">
        <v>8</v>
      </c>
      <c r="P9" s="500"/>
      <c r="Q9" s="500"/>
      <c r="R9" s="500"/>
      <c r="S9" s="500" t="s">
        <v>9</v>
      </c>
      <c r="T9" s="517" t="s">
        <v>505</v>
      </c>
      <c r="U9" s="517" t="s">
        <v>134</v>
      </c>
      <c r="V9" s="500" t="s">
        <v>107</v>
      </c>
      <c r="W9" s="500" t="s">
        <v>12</v>
      </c>
      <c r="X9" s="500"/>
      <c r="Y9" s="500" t="s">
        <v>14</v>
      </c>
      <c r="Z9" s="456" t="s">
        <v>499</v>
      </c>
      <c r="AV9" t="s">
        <v>34</v>
      </c>
    </row>
    <row r="10" spans="4:54" ht="31.5" customHeight="1">
      <c r="D10" s="515"/>
      <c r="E10" s="515"/>
      <c r="F10" s="515"/>
      <c r="G10" s="458"/>
      <c r="H10" s="500"/>
      <c r="I10" s="515"/>
      <c r="J10" s="500"/>
      <c r="K10" s="500"/>
      <c r="L10" s="500"/>
      <c r="M10" s="500"/>
      <c r="N10" s="500"/>
      <c r="O10" s="500" t="s">
        <v>15</v>
      </c>
      <c r="P10" s="500"/>
      <c r="Q10" s="500"/>
      <c r="R10" s="500" t="s">
        <v>16</v>
      </c>
      <c r="S10" s="500"/>
      <c r="T10" s="515"/>
      <c r="U10" s="515"/>
      <c r="V10" s="500"/>
      <c r="W10" s="500"/>
      <c r="X10" s="500"/>
      <c r="Y10" s="500"/>
      <c r="Z10" s="500"/>
      <c r="AV10" t="s">
        <v>437</v>
      </c>
    </row>
    <row r="11" spans="4:54" ht="75">
      <c r="D11" s="516"/>
      <c r="E11" s="516"/>
      <c r="F11" s="516"/>
      <c r="G11" s="459"/>
      <c r="H11" s="500"/>
      <c r="I11" s="516"/>
      <c r="J11" s="500"/>
      <c r="K11" s="500"/>
      <c r="L11" s="500"/>
      <c r="M11" s="500"/>
      <c r="N11" s="500"/>
      <c r="O11" s="40" t="s">
        <v>17</v>
      </c>
      <c r="P11" s="40" t="s">
        <v>18</v>
      </c>
      <c r="Q11" s="40" t="s">
        <v>19</v>
      </c>
      <c r="R11" s="500"/>
      <c r="S11" s="500"/>
      <c r="T11" s="516"/>
      <c r="U11" s="516"/>
      <c r="V11" s="500"/>
      <c r="W11" s="40" t="s">
        <v>20</v>
      </c>
      <c r="X11" s="40" t="s">
        <v>21</v>
      </c>
      <c r="Y11" s="500"/>
      <c r="Z11" s="500"/>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SUM(AC24:AC65543)</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89" t="s">
        <v>498</v>
      </c>
      <c r="F15" s="389" t="s">
        <v>437</v>
      </c>
      <c r="G15" s="389" t="s">
        <v>677</v>
      </c>
      <c r="H15" s="386" t="s">
        <v>686</v>
      </c>
      <c r="I15" s="392">
        <v>1</v>
      </c>
      <c r="J15" s="47">
        <v>228000</v>
      </c>
      <c r="K15" s="47"/>
      <c r="L15" s="47"/>
      <c r="M15" s="387">
        <f t="shared" ref="M15:M23" si="0">+IFERROR(IF(COUNT(J15:L15),ROUND(SUM(J15:L15),0),""),"")</f>
        <v>228000</v>
      </c>
      <c r="N15" s="237">
        <f>+IFERROR(IF(COUNT(M15),ROUND(M15/'Shareholding Pattern'!$L$57*100,2),""),"")</f>
        <v>7.6</v>
      </c>
      <c r="O15" s="47">
        <f t="shared" ref="O15:O23" si="1">IF(J15="","",J15)</f>
        <v>228000</v>
      </c>
      <c r="P15" s="47"/>
      <c r="Q15" s="387">
        <f t="shared" ref="Q15:Q23" si="2">+IFERROR(IF(COUNT(O15:P15),ROUND(SUM(O15,P15),2),""),"")</f>
        <v>228000</v>
      </c>
      <c r="R15" s="237">
        <f>+IFERROR(IF(COUNT(Q15),ROUND(Q15/('Shareholding Pattern'!$P$58)*100,2),""),"")</f>
        <v>11.69</v>
      </c>
      <c r="S15" s="47"/>
      <c r="T15" s="47"/>
      <c r="U15" s="387" t="str">
        <f t="shared" ref="U15:U23" si="3">+IFERROR(IF(COUNT(S15:T15),ROUND(SUM(S15:T15),0),""),"")</f>
        <v/>
      </c>
      <c r="V15" s="237">
        <f>+IFERROR(IF(COUNT(M15,U15),ROUND(SUM(U15,M15)/SUM('Shareholding Pattern'!$L$57,'Shareholding Pattern'!$T$57)*100,2),""),"")</f>
        <v>7.6</v>
      </c>
      <c r="W15" s="47"/>
      <c r="X15" s="236" t="str">
        <f t="shared" ref="X15:X23" si="4">+IFERROR(IF(COUNT(W15),ROUND(SUM(W15)/SUM(M15)*100,2),""),0)</f>
        <v/>
      </c>
      <c r="Y15" s="47">
        <v>228000</v>
      </c>
      <c r="Z15" s="284"/>
      <c r="AA15" s="11"/>
      <c r="AB15" s="11"/>
      <c r="AC15" s="11">
        <f t="shared" ref="AC15:AC23" si="5">IF(SUM(H15:Y15)&gt;0,1,0)</f>
        <v>1</v>
      </c>
    </row>
    <row r="16" spans="4:54" ht="24.75" customHeight="1">
      <c r="D16" s="89">
        <v>2</v>
      </c>
      <c r="E16" s="389" t="s">
        <v>498</v>
      </c>
      <c r="F16" s="389" t="s">
        <v>437</v>
      </c>
      <c r="G16" s="389" t="s">
        <v>678</v>
      </c>
      <c r="H16" s="386" t="s">
        <v>687</v>
      </c>
      <c r="I16" s="392">
        <v>1</v>
      </c>
      <c r="J16" s="47">
        <v>147000</v>
      </c>
      <c r="K16" s="47"/>
      <c r="L16" s="47"/>
      <c r="M16" s="387">
        <f t="shared" si="0"/>
        <v>147000</v>
      </c>
      <c r="N16" s="237">
        <f>+IFERROR(IF(COUNT(M16),ROUND(M16/'Shareholding Pattern'!$L$57*100,2),""),"")</f>
        <v>4.9000000000000004</v>
      </c>
      <c r="O16" s="47">
        <f t="shared" si="1"/>
        <v>147000</v>
      </c>
      <c r="P16" s="47"/>
      <c r="Q16" s="387">
        <f t="shared" si="2"/>
        <v>147000</v>
      </c>
      <c r="R16" s="237">
        <f>+IFERROR(IF(COUNT(Q16),ROUND(Q16/('Shareholding Pattern'!$P$58)*100,2),""),"")</f>
        <v>7.53</v>
      </c>
      <c r="S16" s="47"/>
      <c r="T16" s="47"/>
      <c r="U16" s="387" t="str">
        <f t="shared" si="3"/>
        <v/>
      </c>
      <c r="V16" s="237">
        <f>+IFERROR(IF(COUNT(M16,U16),ROUND(SUM(U16,M16)/SUM('Shareholding Pattern'!$L$57,'Shareholding Pattern'!$T$57)*100,2),""),"")</f>
        <v>4.9000000000000004</v>
      </c>
      <c r="W16" s="47"/>
      <c r="X16" s="236" t="str">
        <f t="shared" si="4"/>
        <v/>
      </c>
      <c r="Y16" s="47">
        <v>147000</v>
      </c>
      <c r="Z16" s="284"/>
      <c r="AA16" s="11"/>
      <c r="AB16" s="11"/>
      <c r="AC16" s="11">
        <f t="shared" si="5"/>
        <v>1</v>
      </c>
    </row>
    <row r="17" spans="4:29" ht="24.75" customHeight="1">
      <c r="D17" s="89">
        <v>3</v>
      </c>
      <c r="E17" s="389" t="s">
        <v>498</v>
      </c>
      <c r="F17" s="389" t="s">
        <v>437</v>
      </c>
      <c r="G17" s="389" t="s">
        <v>679</v>
      </c>
      <c r="H17" s="386" t="s">
        <v>689</v>
      </c>
      <c r="I17" s="392">
        <v>1</v>
      </c>
      <c r="J17" s="47">
        <v>129000</v>
      </c>
      <c r="K17" s="47"/>
      <c r="L17" s="47"/>
      <c r="M17" s="387">
        <f t="shared" si="0"/>
        <v>129000</v>
      </c>
      <c r="N17" s="237">
        <f>+IFERROR(IF(COUNT(M17),ROUND(M17/'Shareholding Pattern'!$L$57*100,2),""),"")</f>
        <v>4.3</v>
      </c>
      <c r="O17" s="47">
        <f t="shared" si="1"/>
        <v>129000</v>
      </c>
      <c r="P17" s="47"/>
      <c r="Q17" s="387">
        <f t="shared" si="2"/>
        <v>129000</v>
      </c>
      <c r="R17" s="237">
        <f>+IFERROR(IF(COUNT(Q17),ROUND(Q17/('Shareholding Pattern'!$P$58)*100,2),""),"")</f>
        <v>6.61</v>
      </c>
      <c r="S17" s="47"/>
      <c r="T17" s="47"/>
      <c r="U17" s="387" t="str">
        <f t="shared" si="3"/>
        <v/>
      </c>
      <c r="V17" s="237">
        <f>+IFERROR(IF(COUNT(M17,U17),ROUND(SUM(U17,M17)/SUM('Shareholding Pattern'!$L$57,'Shareholding Pattern'!$T$57)*100,2),""),"")</f>
        <v>4.3</v>
      </c>
      <c r="W17" s="47"/>
      <c r="X17" s="236" t="str">
        <f t="shared" si="4"/>
        <v/>
      </c>
      <c r="Y17" s="47">
        <v>129000</v>
      </c>
      <c r="Z17" s="284"/>
      <c r="AA17" s="11"/>
      <c r="AB17" s="11"/>
      <c r="AC17" s="11">
        <f t="shared" si="5"/>
        <v>1</v>
      </c>
    </row>
    <row r="18" spans="4:29" ht="24.75" customHeight="1">
      <c r="D18" s="89">
        <v>4</v>
      </c>
      <c r="E18" s="389" t="s">
        <v>498</v>
      </c>
      <c r="F18" s="389" t="s">
        <v>437</v>
      </c>
      <c r="G18" s="389" t="s">
        <v>680</v>
      </c>
      <c r="H18" s="386" t="s">
        <v>688</v>
      </c>
      <c r="I18" s="392">
        <v>1</v>
      </c>
      <c r="J18" s="47">
        <v>120000</v>
      </c>
      <c r="K18" s="47"/>
      <c r="L18" s="47"/>
      <c r="M18" s="387">
        <f t="shared" si="0"/>
        <v>120000</v>
      </c>
      <c r="N18" s="237">
        <f>+IFERROR(IF(COUNT(M18),ROUND(M18/'Shareholding Pattern'!$L$57*100,2),""),"")</f>
        <v>4</v>
      </c>
      <c r="O18" s="47">
        <f t="shared" si="1"/>
        <v>120000</v>
      </c>
      <c r="P18" s="47"/>
      <c r="Q18" s="387">
        <f t="shared" si="2"/>
        <v>120000</v>
      </c>
      <c r="R18" s="237">
        <f>+IFERROR(IF(COUNT(Q18),ROUND(Q18/('Shareholding Pattern'!$P$58)*100,2),""),"")</f>
        <v>6.15</v>
      </c>
      <c r="S18" s="47"/>
      <c r="T18" s="47"/>
      <c r="U18" s="387" t="str">
        <f t="shared" si="3"/>
        <v/>
      </c>
      <c r="V18" s="237">
        <f>+IFERROR(IF(COUNT(M18,U18),ROUND(SUM(U18,M18)/SUM('Shareholding Pattern'!$L$57,'Shareholding Pattern'!$T$57)*100,2),""),"")</f>
        <v>4</v>
      </c>
      <c r="W18" s="47"/>
      <c r="X18" s="236" t="str">
        <f t="shared" si="4"/>
        <v/>
      </c>
      <c r="Y18" s="47">
        <v>120000</v>
      </c>
      <c r="Z18" s="284"/>
      <c r="AA18" s="11"/>
      <c r="AB18" s="11"/>
      <c r="AC18" s="11">
        <f t="shared" si="5"/>
        <v>1</v>
      </c>
    </row>
    <row r="19" spans="4:29" ht="24.75" customHeight="1">
      <c r="D19" s="89">
        <v>5</v>
      </c>
      <c r="E19" s="389" t="s">
        <v>498</v>
      </c>
      <c r="F19" s="389" t="s">
        <v>437</v>
      </c>
      <c r="G19" s="389" t="s">
        <v>681</v>
      </c>
      <c r="H19" s="386" t="s">
        <v>690</v>
      </c>
      <c r="I19" s="392">
        <v>1</v>
      </c>
      <c r="J19" s="47">
        <v>114000</v>
      </c>
      <c r="K19" s="47"/>
      <c r="L19" s="47"/>
      <c r="M19" s="387">
        <f t="shared" si="0"/>
        <v>114000</v>
      </c>
      <c r="N19" s="237">
        <f>+IFERROR(IF(COUNT(M19),ROUND(M19/'Shareholding Pattern'!$L$57*100,2),""),"")</f>
        <v>3.8</v>
      </c>
      <c r="O19" s="47">
        <f t="shared" si="1"/>
        <v>114000</v>
      </c>
      <c r="P19" s="47"/>
      <c r="Q19" s="387">
        <f t="shared" si="2"/>
        <v>114000</v>
      </c>
      <c r="R19" s="237">
        <f>+IFERROR(IF(COUNT(Q19),ROUND(Q19/('Shareholding Pattern'!$P$58)*100,2),""),"")</f>
        <v>5.84</v>
      </c>
      <c r="S19" s="47"/>
      <c r="T19" s="47"/>
      <c r="U19" s="387" t="str">
        <f t="shared" si="3"/>
        <v/>
      </c>
      <c r="V19" s="237">
        <f>+IFERROR(IF(COUNT(M19,U19),ROUND(SUM(U19,M19)/SUM('Shareholding Pattern'!$L$57,'Shareholding Pattern'!$T$57)*100,2),""),"")</f>
        <v>3.8</v>
      </c>
      <c r="W19" s="47"/>
      <c r="X19" s="236" t="str">
        <f t="shared" si="4"/>
        <v/>
      </c>
      <c r="Y19" s="47">
        <v>114000</v>
      </c>
      <c r="Z19" s="284"/>
      <c r="AA19" s="11"/>
      <c r="AB19" s="11"/>
      <c r="AC19" s="11">
        <f t="shared" si="5"/>
        <v>1</v>
      </c>
    </row>
    <row r="20" spans="4:29" ht="24.75" customHeight="1">
      <c r="D20" s="89">
        <v>6</v>
      </c>
      <c r="E20" s="389" t="s">
        <v>498</v>
      </c>
      <c r="F20" s="389" t="s">
        <v>437</v>
      </c>
      <c r="G20" s="389" t="s">
        <v>682</v>
      </c>
      <c r="H20" s="386" t="s">
        <v>691</v>
      </c>
      <c r="I20" s="392">
        <v>1</v>
      </c>
      <c r="J20" s="47">
        <v>108000</v>
      </c>
      <c r="K20" s="47"/>
      <c r="L20" s="47"/>
      <c r="M20" s="387">
        <f t="shared" si="0"/>
        <v>108000</v>
      </c>
      <c r="N20" s="237">
        <f>+IFERROR(IF(COUNT(M20),ROUND(M20/'Shareholding Pattern'!$L$57*100,2),""),"")</f>
        <v>3.6</v>
      </c>
      <c r="O20" s="47">
        <f t="shared" si="1"/>
        <v>108000</v>
      </c>
      <c r="P20" s="47"/>
      <c r="Q20" s="387">
        <f t="shared" si="2"/>
        <v>108000</v>
      </c>
      <c r="R20" s="237">
        <f>+IFERROR(IF(COUNT(Q20),ROUND(Q20/('Shareholding Pattern'!$P$58)*100,2),""),"")</f>
        <v>5.54</v>
      </c>
      <c r="S20" s="47"/>
      <c r="T20" s="47"/>
      <c r="U20" s="387" t="str">
        <f t="shared" si="3"/>
        <v/>
      </c>
      <c r="V20" s="237">
        <f>+IFERROR(IF(COUNT(M20,U20),ROUND(SUM(U20,M20)/SUM('Shareholding Pattern'!$L$57,'Shareholding Pattern'!$T$57)*100,2),""),"")</f>
        <v>3.6</v>
      </c>
      <c r="W20" s="47"/>
      <c r="X20" s="236" t="str">
        <f t="shared" si="4"/>
        <v/>
      </c>
      <c r="Y20" s="47">
        <v>108000</v>
      </c>
      <c r="Z20" s="284"/>
      <c r="AA20" s="11"/>
      <c r="AB20" s="11"/>
      <c r="AC20" s="11">
        <f t="shared" si="5"/>
        <v>1</v>
      </c>
    </row>
    <row r="21" spans="4:29" ht="24.75" customHeight="1">
      <c r="D21" s="89">
        <v>7</v>
      </c>
      <c r="E21" s="389" t="s">
        <v>498</v>
      </c>
      <c r="F21" s="389" t="s">
        <v>437</v>
      </c>
      <c r="G21" s="389" t="s">
        <v>683</v>
      </c>
      <c r="H21" s="386" t="s">
        <v>692</v>
      </c>
      <c r="I21" s="392">
        <v>1</v>
      </c>
      <c r="J21" s="47">
        <v>81000</v>
      </c>
      <c r="K21" s="47"/>
      <c r="L21" s="47"/>
      <c r="M21" s="387">
        <f t="shared" si="0"/>
        <v>81000</v>
      </c>
      <c r="N21" s="237">
        <f>+IFERROR(IF(COUNT(M21),ROUND(M21/'Shareholding Pattern'!$L$57*100,2),""),"")</f>
        <v>2.7</v>
      </c>
      <c r="O21" s="47">
        <f t="shared" si="1"/>
        <v>81000</v>
      </c>
      <c r="P21" s="47"/>
      <c r="Q21" s="387">
        <f t="shared" si="2"/>
        <v>81000</v>
      </c>
      <c r="R21" s="237">
        <f>+IFERROR(IF(COUNT(Q21),ROUND(Q21/('Shareholding Pattern'!$P$58)*100,2),""),"")</f>
        <v>4.1500000000000004</v>
      </c>
      <c r="S21" s="47"/>
      <c r="T21" s="47"/>
      <c r="U21" s="387" t="str">
        <f t="shared" si="3"/>
        <v/>
      </c>
      <c r="V21" s="237">
        <f>+IFERROR(IF(COUNT(M21,U21),ROUND(SUM(U21,M21)/SUM('Shareholding Pattern'!$L$57,'Shareholding Pattern'!$T$57)*100,2),""),"")</f>
        <v>2.7</v>
      </c>
      <c r="W21" s="47"/>
      <c r="X21" s="236" t="str">
        <f t="shared" si="4"/>
        <v/>
      </c>
      <c r="Y21" s="47">
        <v>81000</v>
      </c>
      <c r="Z21" s="284"/>
      <c r="AA21" s="11"/>
      <c r="AB21" s="11"/>
      <c r="AC21" s="11">
        <f t="shared" si="5"/>
        <v>1</v>
      </c>
    </row>
    <row r="22" spans="4:29" ht="24.75" customHeight="1">
      <c r="D22" s="89">
        <v>8</v>
      </c>
      <c r="E22" s="389" t="s">
        <v>498</v>
      </c>
      <c r="F22" s="389" t="s">
        <v>437</v>
      </c>
      <c r="G22" s="389" t="s">
        <v>684</v>
      </c>
      <c r="H22" s="386" t="s">
        <v>693</v>
      </c>
      <c r="I22" s="392">
        <v>1</v>
      </c>
      <c r="J22" s="47">
        <v>39000</v>
      </c>
      <c r="K22" s="47"/>
      <c r="L22" s="47"/>
      <c r="M22" s="387">
        <f t="shared" si="0"/>
        <v>39000</v>
      </c>
      <c r="N22" s="237">
        <f>+IFERROR(IF(COUNT(M22),ROUND(M22/'Shareholding Pattern'!$L$57*100,2),""),"")</f>
        <v>1.3</v>
      </c>
      <c r="O22" s="47">
        <f t="shared" si="1"/>
        <v>39000</v>
      </c>
      <c r="P22" s="47"/>
      <c r="Q22" s="387">
        <f t="shared" si="2"/>
        <v>39000</v>
      </c>
      <c r="R22" s="237">
        <f>+IFERROR(IF(COUNT(Q22),ROUND(Q22/('Shareholding Pattern'!$P$58)*100,2),""),"")</f>
        <v>2</v>
      </c>
      <c r="S22" s="47"/>
      <c r="T22" s="47"/>
      <c r="U22" s="387" t="str">
        <f t="shared" si="3"/>
        <v/>
      </c>
      <c r="V22" s="237">
        <f>+IFERROR(IF(COUNT(M22,U22),ROUND(SUM(U22,M22)/SUM('Shareholding Pattern'!$L$57,'Shareholding Pattern'!$T$57)*100,2),""),"")</f>
        <v>1.3</v>
      </c>
      <c r="W22" s="47"/>
      <c r="X22" s="236" t="str">
        <f t="shared" si="4"/>
        <v/>
      </c>
      <c r="Y22" s="47">
        <v>39000</v>
      </c>
      <c r="Z22" s="284"/>
      <c r="AA22" s="11"/>
      <c r="AB22" s="11"/>
      <c r="AC22" s="11">
        <f t="shared" si="5"/>
        <v>1</v>
      </c>
    </row>
    <row r="23" spans="4:29" ht="24.75" customHeight="1">
      <c r="D23" s="89">
        <v>9</v>
      </c>
      <c r="E23" s="389" t="s">
        <v>498</v>
      </c>
      <c r="F23" s="389" t="s">
        <v>437</v>
      </c>
      <c r="G23" s="389" t="s">
        <v>685</v>
      </c>
      <c r="H23" s="386" t="s">
        <v>694</v>
      </c>
      <c r="I23" s="392">
        <v>1</v>
      </c>
      <c r="J23" s="47">
        <v>36000</v>
      </c>
      <c r="K23" s="47"/>
      <c r="L23" s="47"/>
      <c r="M23" s="387">
        <f t="shared" si="0"/>
        <v>36000</v>
      </c>
      <c r="N23" s="237">
        <f>+IFERROR(IF(COUNT(M23),ROUND(M23/'Shareholding Pattern'!$L$57*100,2),""),"")</f>
        <v>1.2</v>
      </c>
      <c r="O23" s="47">
        <f t="shared" si="1"/>
        <v>36000</v>
      </c>
      <c r="P23" s="47"/>
      <c r="Q23" s="387">
        <f t="shared" si="2"/>
        <v>36000</v>
      </c>
      <c r="R23" s="237">
        <f>+IFERROR(IF(COUNT(Q23),ROUND(Q23/('Shareholding Pattern'!$P$58)*100,2),""),"")</f>
        <v>1.85</v>
      </c>
      <c r="S23" s="47"/>
      <c r="T23" s="47"/>
      <c r="U23" s="387" t="str">
        <f t="shared" si="3"/>
        <v/>
      </c>
      <c r="V23" s="237">
        <f>+IFERROR(IF(COUNT(M23,U23),ROUND(SUM(U23,M23)/SUM('Shareholding Pattern'!$L$57,'Shareholding Pattern'!$T$57)*100,2),""),"")</f>
        <v>1.2</v>
      </c>
      <c r="W23" s="47"/>
      <c r="X23" s="236" t="str">
        <f t="shared" si="4"/>
        <v/>
      </c>
      <c r="Y23" s="47">
        <v>36000</v>
      </c>
      <c r="Z23" s="284"/>
      <c r="AA23" s="11"/>
      <c r="AB23" s="11"/>
      <c r="AC23" s="11">
        <f t="shared" si="5"/>
        <v>1</v>
      </c>
    </row>
    <row r="24" spans="4:29" ht="0.75" hidden="1" customHeight="1">
      <c r="D24" s="204"/>
      <c r="E24" s="18"/>
      <c r="F24" s="18"/>
      <c r="G24" s="18"/>
      <c r="H24" s="18"/>
      <c r="I24" s="18"/>
      <c r="J24" s="18"/>
      <c r="K24" s="202"/>
      <c r="L24" s="202"/>
      <c r="M24" s="18"/>
      <c r="N24" s="18"/>
      <c r="O24" s="202"/>
      <c r="P24" s="202"/>
      <c r="Q24" s="18"/>
      <c r="R24" s="18"/>
      <c r="S24" s="18"/>
      <c r="T24" s="18"/>
      <c r="U24" s="18"/>
      <c r="V24" s="18"/>
      <c r="W24" s="202"/>
      <c r="X24" s="18"/>
      <c r="Y24" s="203"/>
    </row>
    <row r="25" spans="4:29" ht="24.95" customHeight="1">
      <c r="D25" s="129"/>
      <c r="E25" s="36"/>
      <c r="F25" s="36"/>
      <c r="G25" s="60" t="s">
        <v>450</v>
      </c>
      <c r="H25" s="60" t="s">
        <v>19</v>
      </c>
      <c r="I25" s="64">
        <f ca="1">+IFERROR(IF(COUNT(I13:I24),ROUND(SUMIF($F$13:I24,"Category",I13:I24),0),""),"")</f>
        <v>0</v>
      </c>
      <c r="J25" s="64">
        <f ca="1">+IFERROR(IF(COUNT(J13:J24),ROUND(SUMIF($F$13:J24,"Category",J13:J24),0),""),"")</f>
        <v>0</v>
      </c>
      <c r="K25" s="64" t="str">
        <f>+IFERROR(IF(COUNT(K13:K24),ROUND(SUMIF($F$13:K24,"Category",K13:K24),0),""),"")</f>
        <v/>
      </c>
      <c r="L25" s="64" t="str">
        <f>+IFERROR(IF(COUNT(L13:L24),ROUND(SUMIF($F$13:L24,"Category",L13:L24),0),""),"")</f>
        <v/>
      </c>
      <c r="M25" s="64">
        <f ca="1">+IFERROR(IF(COUNT(M13:M24),ROUND(SUMIF($F$13:M24,"Category",M13:M24),0),""),"")</f>
        <v>0</v>
      </c>
      <c r="N25" s="236">
        <f ca="1">+IFERROR(IF(COUNT(N13:N24),ROUND(SUMIF($F$13:N24,"Category",N13:N24),2),""),"")</f>
        <v>0</v>
      </c>
      <c r="O25" s="189">
        <f ca="1">+IFERROR(IF(COUNT(O13:O24),ROUND(SUMIF($F$13:O24,"Category",O13:O24),0),""),"")</f>
        <v>0</v>
      </c>
      <c r="P25" s="189" t="str">
        <f>+IFERROR(IF(COUNT(P13:P24),ROUND(SUMIF($F$13:P24,"Category",P13:P24),0),""),"")</f>
        <v/>
      </c>
      <c r="Q25" s="189">
        <f ca="1">+IFERROR(IF(COUNT(Q13:Q24),ROUND(SUMIF($F$13:Q24,"Category",Q13:Q24),0),""),"")</f>
        <v>0</v>
      </c>
      <c r="R25" s="236">
        <f ca="1">+IFERROR(IF(COUNT(R13:R24),ROUND(SUMIF($F$13:R24,"Category",R13:R24),2),""),"")</f>
        <v>0</v>
      </c>
      <c r="S25" s="64" t="str">
        <f>+IFERROR(IF(COUNT(S13:S24),ROUND(SUMIF($F$13:S24,"Category",S13:S24),0),""),"")</f>
        <v/>
      </c>
      <c r="T25" s="64" t="str">
        <f>+IFERROR(IF(COUNT(T13:T24),ROUND(SUMIF($F$13:T24,"Category",T13:T24),0),""),"")</f>
        <v/>
      </c>
      <c r="U25" s="64" t="str">
        <f>+IFERROR(IF(COUNT(U13:U24),ROUND(SUMIF($F$13:U24,"Category",U13:U24),0),""),"")</f>
        <v/>
      </c>
      <c r="V25" s="236">
        <f ca="1">+IFERROR(IF(COUNT(V13:V24),ROUND(SUMIF($F$13:V24,"Category",V13:V24),2),""),"")</f>
        <v>0</v>
      </c>
      <c r="W25" s="64" t="str">
        <f>+IFERROR(IF(COUNT(W13:W24),ROUND(SUMIF($F$13:W24,"Category",W13:W24),0),""),"")</f>
        <v/>
      </c>
      <c r="X25" s="236" t="str">
        <f>+IFERROR(IF(COUNT(W25),ROUND(SUM(W25)/SUM(M25)*100,2),""),0)</f>
        <v/>
      </c>
      <c r="Y25" s="64">
        <f ca="1">+IFERROR(IF(COUNT(Y13:Y24),ROUND(SUMIF($F$13:Y24,"Category",Y13:Y24),0),""),"")</f>
        <v>0</v>
      </c>
    </row>
    <row r="28" spans="4:29">
      <c r="G28" s="102"/>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23">
      <formula1>M13</formula1>
    </dataValidation>
    <dataValidation type="whole" operator="lessThanOrEqual" allowBlank="1" showInputMessage="1" showErrorMessage="1" sqref="W13 W15:W23">
      <formula1>J13</formula1>
    </dataValidation>
    <dataValidation type="whole" operator="greaterThanOrEqual" allowBlank="1" showInputMessage="1" showErrorMessage="1" sqref="O13:P13 J13:L13 S13:T13 S15:T23 O15:P23 J15:L23">
      <formula1>0</formula1>
    </dataValidation>
    <dataValidation type="textLength" operator="equal" allowBlank="1" showInputMessage="1" showErrorMessage="1" prompt="[A-Z][A-Z][A-Z][A-Z][A-Z][0-9][0-9][0-9][0-9][A-Z]&#10;&#10;In absence of PAN write : ZZZZZ9999Z" sqref="H13 H15:H23">
      <formula1>10</formula1>
    </dataValidation>
    <dataValidation type="list" allowBlank="1" showInputMessage="1" showErrorMessage="1" sqref="F13 F15:F23">
      <formula1>$AV$9:$AV$10</formula1>
    </dataValidation>
    <dataValidation type="list" allowBlank="1" showInputMessage="1" showErrorMessage="1" sqref="E13 E15:E23">
      <formula1>$AE$1:$BB$1</formula1>
    </dataValidation>
    <dataValidation type="whole" operator="greaterThan" allowBlank="1" showInputMessage="1" showErrorMessage="1" sqref="I13 I15:I23">
      <formula1>0</formula1>
    </dataValidation>
  </dataValidations>
  <hyperlinks>
    <hyperlink ref="H25" location="'Shareholding Pattern'!F48" display="Total"/>
    <hyperlink ref="G25"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23" t="s">
        <v>140</v>
      </c>
      <c r="D9" s="517" t="s">
        <v>34</v>
      </c>
      <c r="E9" s="500" t="s">
        <v>139</v>
      </c>
      <c r="F9" s="500" t="s">
        <v>136</v>
      </c>
      <c r="G9" s="500" t="s">
        <v>1</v>
      </c>
      <c r="H9" s="456" t="s">
        <v>426</v>
      </c>
      <c r="I9" s="500" t="s">
        <v>3</v>
      </c>
      <c r="J9" s="500" t="s">
        <v>4</v>
      </c>
      <c r="K9" s="500" t="s">
        <v>5</v>
      </c>
      <c r="L9" s="500" t="s">
        <v>6</v>
      </c>
      <c r="M9" s="500" t="s">
        <v>7</v>
      </c>
      <c r="N9" s="500" t="s">
        <v>8</v>
      </c>
      <c r="O9" s="500"/>
      <c r="P9" s="500"/>
      <c r="Q9" s="500"/>
      <c r="R9" s="500" t="s">
        <v>9</v>
      </c>
      <c r="S9" s="517" t="s">
        <v>505</v>
      </c>
      <c r="T9" s="517" t="s">
        <v>134</v>
      </c>
      <c r="U9" s="500" t="s">
        <v>107</v>
      </c>
      <c r="V9" s="500" t="s">
        <v>12</v>
      </c>
      <c r="W9" s="500"/>
      <c r="X9" s="500" t="s">
        <v>14</v>
      </c>
      <c r="Y9" s="456" t="s">
        <v>499</v>
      </c>
    </row>
    <row r="10" spans="3:30" ht="31.5" customHeight="1">
      <c r="C10" s="524"/>
      <c r="D10" s="515"/>
      <c r="E10" s="500"/>
      <c r="F10" s="500"/>
      <c r="G10" s="500"/>
      <c r="H10" s="500"/>
      <c r="I10" s="500"/>
      <c r="J10" s="500"/>
      <c r="K10" s="500"/>
      <c r="L10" s="500"/>
      <c r="M10" s="500"/>
      <c r="N10" s="500" t="s">
        <v>15</v>
      </c>
      <c r="O10" s="500"/>
      <c r="P10" s="500"/>
      <c r="Q10" s="500" t="s">
        <v>16</v>
      </c>
      <c r="R10" s="500"/>
      <c r="S10" s="515"/>
      <c r="T10" s="515"/>
      <c r="U10" s="500"/>
      <c r="V10" s="500"/>
      <c r="W10" s="500"/>
      <c r="X10" s="500"/>
      <c r="Y10" s="500"/>
    </row>
    <row r="11" spans="3:30" ht="78.75" customHeight="1">
      <c r="C11" s="525"/>
      <c r="D11" s="516"/>
      <c r="E11" s="500"/>
      <c r="F11" s="500"/>
      <c r="G11" s="500"/>
      <c r="H11" s="500"/>
      <c r="I11" s="500"/>
      <c r="J11" s="500"/>
      <c r="K11" s="500"/>
      <c r="L11" s="500"/>
      <c r="M11" s="500"/>
      <c r="N11" s="40" t="s">
        <v>17</v>
      </c>
      <c r="O11" s="40" t="s">
        <v>18</v>
      </c>
      <c r="P11" s="40" t="s">
        <v>19</v>
      </c>
      <c r="Q11" s="500"/>
      <c r="R11" s="500"/>
      <c r="S11" s="516"/>
      <c r="T11" s="516"/>
      <c r="U11" s="500"/>
      <c r="V11" s="40" t="s">
        <v>20</v>
      </c>
      <c r="W11" s="40" t="s">
        <v>21</v>
      </c>
      <c r="X11" s="500"/>
      <c r="Y11" s="500"/>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17" t="s">
        <v>137</v>
      </c>
      <c r="E9" s="500" t="s">
        <v>136</v>
      </c>
      <c r="F9" s="500" t="s">
        <v>1</v>
      </c>
      <c r="G9" s="456" t="s">
        <v>426</v>
      </c>
      <c r="H9" s="500" t="s">
        <v>3</v>
      </c>
      <c r="I9" s="500" t="s">
        <v>4</v>
      </c>
      <c r="J9" s="500" t="s">
        <v>5</v>
      </c>
      <c r="K9" s="500" t="s">
        <v>6</v>
      </c>
      <c r="L9" s="500" t="s">
        <v>7</v>
      </c>
      <c r="M9" s="500" t="s">
        <v>8</v>
      </c>
      <c r="N9" s="500"/>
      <c r="O9" s="500"/>
      <c r="P9" s="500"/>
      <c r="Q9" s="500" t="s">
        <v>9</v>
      </c>
      <c r="R9" s="517" t="s">
        <v>505</v>
      </c>
      <c r="S9" s="517" t="s">
        <v>134</v>
      </c>
      <c r="T9" s="500" t="s">
        <v>107</v>
      </c>
      <c r="U9" s="500" t="s">
        <v>12</v>
      </c>
      <c r="V9" s="500"/>
      <c r="W9" s="500" t="s">
        <v>14</v>
      </c>
      <c r="X9" s="456" t="s">
        <v>499</v>
      </c>
    </row>
    <row r="10" spans="4:30" ht="31.5" customHeight="1">
      <c r="D10" s="515"/>
      <c r="E10" s="500"/>
      <c r="F10" s="500"/>
      <c r="G10" s="500"/>
      <c r="H10" s="500"/>
      <c r="I10" s="500"/>
      <c r="J10" s="500"/>
      <c r="K10" s="500"/>
      <c r="L10" s="500"/>
      <c r="M10" s="500" t="s">
        <v>15</v>
      </c>
      <c r="N10" s="500"/>
      <c r="O10" s="500"/>
      <c r="P10" s="500" t="s">
        <v>16</v>
      </c>
      <c r="Q10" s="500"/>
      <c r="R10" s="515"/>
      <c r="S10" s="515"/>
      <c r="T10" s="500"/>
      <c r="U10" s="500"/>
      <c r="V10" s="500"/>
      <c r="W10" s="500"/>
      <c r="X10" s="500"/>
    </row>
    <row r="11" spans="4:30" ht="75">
      <c r="D11" s="516"/>
      <c r="E11" s="500"/>
      <c r="F11" s="500"/>
      <c r="G11" s="500"/>
      <c r="H11" s="500"/>
      <c r="I11" s="500"/>
      <c r="J11" s="500"/>
      <c r="K11" s="500"/>
      <c r="L11" s="500"/>
      <c r="M11" s="58" t="s">
        <v>17</v>
      </c>
      <c r="N11" s="58" t="s">
        <v>18</v>
      </c>
      <c r="O11" s="58" t="s">
        <v>19</v>
      </c>
      <c r="P11" s="500"/>
      <c r="Q11" s="500"/>
      <c r="R11" s="516"/>
      <c r="S11" s="516"/>
      <c r="T11" s="500"/>
      <c r="U11" s="58" t="s">
        <v>20</v>
      </c>
      <c r="V11" s="58" t="s">
        <v>21</v>
      </c>
      <c r="W11" s="500"/>
      <c r="X11" s="500"/>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0" t="s">
        <v>433</v>
      </c>
      <c r="F9" s="451"/>
      <c r="G9" s="451"/>
      <c r="H9" s="451"/>
      <c r="I9" s="452"/>
      <c r="J9" s="101"/>
    </row>
    <row r="10" spans="5:10">
      <c r="E10" s="517" t="s">
        <v>137</v>
      </c>
      <c r="F10" s="457" t="s">
        <v>144</v>
      </c>
      <c r="G10" s="457" t="s">
        <v>145</v>
      </c>
      <c r="H10" s="457" t="s">
        <v>383</v>
      </c>
      <c r="I10" s="457" t="s">
        <v>384</v>
      </c>
      <c r="J10" s="101"/>
    </row>
    <row r="11" spans="5:10">
      <c r="E11" s="526"/>
      <c r="F11" s="458"/>
      <c r="G11" s="515"/>
      <c r="H11" s="458"/>
      <c r="I11" s="458"/>
      <c r="J11" s="101"/>
    </row>
    <row r="12" spans="5:10">
      <c r="E12" s="527"/>
      <c r="F12" s="459"/>
      <c r="G12" s="516"/>
      <c r="H12" s="459"/>
      <c r="I12" s="459"/>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9"/>
  <sheetViews>
    <sheetView workbookViewId="0">
      <selection activeCell="B2" sqref="B1:B1048576"/>
    </sheetView>
  </sheetViews>
  <sheetFormatPr defaultRowHeight="15"/>
  <sheetData>
    <row r="1" spans="2:5">
      <c r="E1">
        <v>11</v>
      </c>
    </row>
    <row r="3" spans="2:5">
      <c r="B3" s="378"/>
    </row>
    <row r="4" spans="2:5">
      <c r="B4" s="378"/>
    </row>
    <row r="5" spans="2:5">
      <c r="B5" s="378" t="s">
        <v>647</v>
      </c>
    </row>
    <row r="6" spans="2:5">
      <c r="B6" s="378" t="s">
        <v>647</v>
      </c>
    </row>
    <row r="7" spans="2:5">
      <c r="B7" s="378" t="s">
        <v>647</v>
      </c>
    </row>
    <row r="8" spans="2:5">
      <c r="B8" s="378" t="s">
        <v>648</v>
      </c>
    </row>
    <row r="9" spans="2:5">
      <c r="B9" s="378" t="s">
        <v>649</v>
      </c>
    </row>
    <row r="10" spans="2:5">
      <c r="B10" s="378" t="s">
        <v>650</v>
      </c>
    </row>
    <row r="11" spans="2:5">
      <c r="B11" s="378" t="s">
        <v>650</v>
      </c>
    </row>
    <row r="12" spans="2:5">
      <c r="B12" s="378"/>
    </row>
    <row r="13" spans="2:5">
      <c r="B13" s="378"/>
    </row>
    <row r="14" spans="2:5">
      <c r="B14" s="378"/>
    </row>
    <row r="15" spans="2:5">
      <c r="B15" s="378"/>
    </row>
    <row r="16" spans="2:5">
      <c r="B16" s="378"/>
    </row>
    <row r="17" spans="2:2">
      <c r="B17" s="378"/>
    </row>
    <row r="18" spans="2:2">
      <c r="B18" s="378"/>
    </row>
    <row r="19" spans="2:2">
      <c r="B19" s="378"/>
    </row>
    <row r="20" spans="2:2">
      <c r="B20" s="378"/>
    </row>
    <row r="21" spans="2:2">
      <c r="B21" s="378"/>
    </row>
    <row r="22" spans="2:2">
      <c r="B22" s="378"/>
    </row>
    <row r="23" spans="2:2">
      <c r="B23" s="378"/>
    </row>
    <row r="24" spans="2:2">
      <c r="B24" s="378"/>
    </row>
    <row r="25" spans="2:2">
      <c r="B25" s="378"/>
    </row>
    <row r="26" spans="2:2">
      <c r="B26" s="378"/>
    </row>
    <row r="27" spans="2:2">
      <c r="B27" s="378"/>
    </row>
    <row r="28" spans="2:2">
      <c r="B28" s="378"/>
    </row>
    <row r="29" spans="2:2">
      <c r="B29" s="37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C6" workbookViewId="0">
      <selection activeCell="D35" sqref="D35:AC35"/>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30" t="s">
        <v>428</v>
      </c>
      <c r="E9" s="531"/>
      <c r="F9" s="531"/>
      <c r="G9" s="531"/>
      <c r="H9" s="532"/>
    </row>
    <row r="10" spans="4:9">
      <c r="D10" s="517" t="s">
        <v>137</v>
      </c>
      <c r="E10" s="457" t="s">
        <v>604</v>
      </c>
      <c r="F10" s="457" t="s">
        <v>146</v>
      </c>
      <c r="G10" s="457" t="s">
        <v>147</v>
      </c>
      <c r="H10" s="457" t="s">
        <v>148</v>
      </c>
    </row>
    <row r="11" spans="4:9">
      <c r="D11" s="528"/>
      <c r="E11" s="528"/>
      <c r="F11" s="458"/>
      <c r="G11" s="515"/>
      <c r="H11" s="458"/>
    </row>
    <row r="12" spans="4:9">
      <c r="D12" s="529"/>
      <c r="E12" s="529"/>
      <c r="F12" s="459"/>
      <c r="G12" s="516"/>
      <c r="H12" s="459"/>
    </row>
    <row r="13" spans="4:9" hidden="1">
      <c r="D13" s="345"/>
      <c r="E13" s="75"/>
      <c r="F13" s="75"/>
      <c r="G13" s="99"/>
      <c r="H13" s="100"/>
    </row>
    <row r="14" spans="4:9" ht="24.75" customHeight="1">
      <c r="D14" s="12"/>
      <c r="E14" s="13"/>
      <c r="F14" s="55"/>
      <c r="G14" s="55"/>
      <c r="H14" s="262"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0" t="s">
        <v>429</v>
      </c>
      <c r="F9" s="451"/>
      <c r="G9" s="451"/>
      <c r="H9" s="451"/>
      <c r="I9" s="104"/>
    </row>
    <row r="10" spans="5:9">
      <c r="E10" s="517" t="s">
        <v>137</v>
      </c>
      <c r="F10" s="457" t="s">
        <v>144</v>
      </c>
      <c r="G10" s="457" t="s">
        <v>145</v>
      </c>
      <c r="H10" s="457" t="s">
        <v>149</v>
      </c>
      <c r="I10" s="533" t="s">
        <v>385</v>
      </c>
    </row>
    <row r="11" spans="5:9">
      <c r="E11" s="528"/>
      <c r="F11" s="458"/>
      <c r="G11" s="515"/>
      <c r="H11" s="458"/>
      <c r="I11" s="534"/>
    </row>
    <row r="12" spans="5:9">
      <c r="E12" s="529"/>
      <c r="F12" s="459"/>
      <c r="G12" s="516"/>
      <c r="H12" s="459"/>
      <c r="I12" s="535"/>
    </row>
    <row r="13" spans="5:9" hidden="1">
      <c r="E13" s="195"/>
      <c r="F13" s="16"/>
      <c r="G13" s="99"/>
      <c r="H13" s="99"/>
      <c r="I13" s="105"/>
    </row>
    <row r="14" spans="5:9" ht="24.75" customHeight="1">
      <c r="E14" s="12"/>
      <c r="F14" s="55"/>
      <c r="G14" s="55"/>
      <c r="H14" s="55"/>
      <c r="I14" s="262"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admin</cp:lastModifiedBy>
  <cp:lastPrinted>2016-09-08T06:44:45Z</cp:lastPrinted>
  <dcterms:created xsi:type="dcterms:W3CDTF">2015-12-16T12:56:50Z</dcterms:created>
  <dcterms:modified xsi:type="dcterms:W3CDTF">2019-04-05T06:54:15Z</dcterms:modified>
</cp:coreProperties>
</file>